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sbowen\OneDrive - Digi International, Inc\ConflictMinerals2023\"/>
    </mc:Choice>
  </mc:AlternateContent>
  <workbookProtection workbookAlgorithmName="SHA-512" workbookHashValue="PJamLc3UEg6uF4+PaF0OvuZJtJvRQpysmaIe2GJqkRkyk0b/Ev6458M7wsuCjRVzq85fXwcuo2UdQR1FhB18kw==" workbookSaltValue="SnsnYomJSaydyWsqhERgHw==" workbookSpinCount="100000" lockStructure="1"/>
  <bookViews>
    <workbookView xWindow="-28920" yWindow="-120" windowWidth="29040" windowHeight="1584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C4" i="5"/>
  <c r="D4" i="5"/>
  <c r="E4" i="5"/>
  <c r="E245" i="5"/>
  <c r="X245" i="5" s="1"/>
  <c r="E246" i="5"/>
  <c r="X246" i="5" s="1"/>
  <c r="E247" i="5"/>
  <c r="X247" i="5" s="1"/>
  <c r="E248" i="5"/>
  <c r="X248" i="5" s="1"/>
  <c r="E249" i="5"/>
  <c r="E250" i="5"/>
  <c r="X250" i="5" s="1"/>
  <c r="E251" i="5"/>
  <c r="X251" i="5" s="1"/>
  <c r="E252" i="5"/>
  <c r="X252" i="5" s="1"/>
  <c r="E253" i="5"/>
  <c r="X253" i="5" s="1"/>
  <c r="E254" i="5"/>
  <c r="X254" i="5" s="1"/>
  <c r="E255" i="5"/>
  <c r="X255" i="5" s="1"/>
  <c r="E256" i="5"/>
  <c r="E257" i="5"/>
  <c r="X257" i="5" s="1"/>
  <c r="E258" i="5"/>
  <c r="X258" i="5" s="1"/>
  <c r="E259" i="5"/>
  <c r="X259" i="5" s="1"/>
  <c r="E260" i="5"/>
  <c r="E261" i="5"/>
  <c r="X261" i="5" s="1"/>
  <c r="E262" i="5"/>
  <c r="X262" i="5" s="1"/>
  <c r="E263" i="5"/>
  <c r="X263" i="5" s="1"/>
  <c r="E264" i="5"/>
  <c r="X264" i="5" s="1"/>
  <c r="E265" i="5"/>
  <c r="E266" i="5"/>
  <c r="X266" i="5" s="1"/>
  <c r="E267" i="5"/>
  <c r="X267" i="5" s="1"/>
  <c r="E268" i="5"/>
  <c r="X268" i="5" s="1"/>
  <c r="E269" i="5"/>
  <c r="X269" i="5" s="1"/>
  <c r="E270" i="5"/>
  <c r="X270" i="5" s="1"/>
  <c r="E271" i="5"/>
  <c r="X271" i="5" s="1"/>
  <c r="E272" i="5"/>
  <c r="E273" i="5"/>
  <c r="X273" i="5" s="1"/>
  <c r="E274" i="5"/>
  <c r="X274" i="5" s="1"/>
  <c r="E275" i="5"/>
  <c r="X275" i="5" s="1"/>
  <c r="E276" i="5"/>
  <c r="X276" i="5" s="1"/>
  <c r="E277" i="5"/>
  <c r="X277" i="5" s="1"/>
  <c r="E278" i="5"/>
  <c r="X278" i="5" s="1"/>
  <c r="E279" i="5"/>
  <c r="X279" i="5" s="1"/>
  <c r="E280" i="5"/>
  <c r="E281" i="5"/>
  <c r="E282" i="5"/>
  <c r="X282" i="5" s="1"/>
  <c r="E283" i="5"/>
  <c r="X283" i="5" s="1"/>
  <c r="E284" i="5"/>
  <c r="E285" i="5"/>
  <c r="X285" i="5" s="1"/>
  <c r="E286" i="5"/>
  <c r="X286" i="5" s="1"/>
  <c r="E287" i="5"/>
  <c r="E288" i="5"/>
  <c r="E289" i="5"/>
  <c r="X289" i="5" s="1"/>
  <c r="E290" i="5"/>
  <c r="X290" i="5" s="1"/>
  <c r="E291" i="5"/>
  <c r="X291" i="5" s="1"/>
  <c r="E292" i="5"/>
  <c r="X292" i="5" s="1"/>
  <c r="E293" i="5"/>
  <c r="X293" i="5" s="1"/>
  <c r="E294" i="5"/>
  <c r="X294" i="5" s="1"/>
  <c r="E295" i="5"/>
  <c r="X295" i="5" s="1"/>
  <c r="E296" i="5"/>
  <c r="E297" i="5"/>
  <c r="E298" i="5"/>
  <c r="X298" i="5" s="1"/>
  <c r="E299" i="5"/>
  <c r="X299" i="5" s="1"/>
  <c r="E300" i="5"/>
  <c r="X300" i="5" s="1"/>
  <c r="E301" i="5"/>
  <c r="X301" i="5" s="1"/>
  <c r="E302" i="5"/>
  <c r="X302" i="5" s="1"/>
  <c r="E303" i="5"/>
  <c r="X303" i="5" s="1"/>
  <c r="E304" i="5"/>
  <c r="X304" i="5" s="1"/>
  <c r="E305" i="5"/>
  <c r="E306" i="5"/>
  <c r="X306" i="5" s="1"/>
  <c r="E307" i="5"/>
  <c r="X307" i="5" s="1"/>
  <c r="E308" i="5"/>
  <c r="X308" i="5" s="1"/>
  <c r="E309" i="5"/>
  <c r="X309" i="5" s="1"/>
  <c r="E310" i="5"/>
  <c r="X310" i="5" s="1"/>
  <c r="E311" i="5"/>
  <c r="X311" i="5" s="1"/>
  <c r="E312" i="5"/>
  <c r="E313" i="5"/>
  <c r="X313" i="5" s="1"/>
  <c r="E314" i="5"/>
  <c r="X314" i="5" s="1"/>
  <c r="E315" i="5"/>
  <c r="X315" i="5" s="1"/>
  <c r="E316" i="5"/>
  <c r="X316" i="5" s="1"/>
  <c r="E317" i="5"/>
  <c r="X317" i="5" s="1"/>
  <c r="E318" i="5"/>
  <c r="X318" i="5" s="1"/>
  <c r="E319" i="5"/>
  <c r="X319" i="5" s="1"/>
  <c r="E320" i="5"/>
  <c r="X320" i="5" s="1"/>
  <c r="E321" i="5"/>
  <c r="E322" i="5"/>
  <c r="X322" i="5" s="1"/>
  <c r="E323" i="5"/>
  <c r="X323" i="5" s="1"/>
  <c r="E324" i="5"/>
  <c r="X324" i="5" s="1"/>
  <c r="E325" i="5"/>
  <c r="X325" i="5" s="1"/>
  <c r="E326" i="5"/>
  <c r="X326" i="5" s="1"/>
  <c r="E327" i="5"/>
  <c r="X327" i="5" s="1"/>
  <c r="E328" i="5"/>
  <c r="E329" i="5"/>
  <c r="X329" i="5" s="1"/>
  <c r="E330" i="5"/>
  <c r="X330" i="5" s="1"/>
  <c r="E331" i="5"/>
  <c r="X331" i="5" s="1"/>
  <c r="E332" i="5"/>
  <c r="X332" i="5" s="1"/>
  <c r="E333" i="5"/>
  <c r="X333" i="5" s="1"/>
  <c r="E334" i="5"/>
  <c r="X334" i="5" s="1"/>
  <c r="E335" i="5"/>
  <c r="X335" i="5" s="1"/>
  <c r="E336" i="5"/>
  <c r="X336" i="5" s="1"/>
  <c r="E337" i="5"/>
  <c r="X337" i="5" s="1"/>
  <c r="E338" i="5"/>
  <c r="X338" i="5" s="1"/>
  <c r="E339" i="5"/>
  <c r="X339" i="5" s="1"/>
  <c r="E340" i="5"/>
  <c r="X340" i="5" s="1"/>
  <c r="E341" i="5"/>
  <c r="X341" i="5" s="1"/>
  <c r="E342" i="5"/>
  <c r="X342" i="5" s="1"/>
  <c r="E343" i="5"/>
  <c r="X343" i="5" s="1"/>
  <c r="E344" i="5"/>
  <c r="X344" i="5" s="1"/>
  <c r="E345" i="5"/>
  <c r="E346" i="5"/>
  <c r="X346" i="5" s="1"/>
  <c r="E347" i="5"/>
  <c r="X347" i="5" s="1"/>
  <c r="E348" i="5"/>
  <c r="X348" i="5" s="1"/>
  <c r="E349" i="5"/>
  <c r="X349" i="5" s="1"/>
  <c r="E350" i="5"/>
  <c r="X350" i="5" s="1"/>
  <c r="E351" i="5"/>
  <c r="X351" i="5" s="1"/>
  <c r="E352" i="5"/>
  <c r="X352" i="5" s="1"/>
  <c r="E353" i="5"/>
  <c r="X353" i="5" s="1"/>
  <c r="E354" i="5"/>
  <c r="X354" i="5" s="1"/>
  <c r="E355" i="5"/>
  <c r="X355" i="5" s="1"/>
  <c r="E356" i="5"/>
  <c r="X356" i="5" s="1"/>
  <c r="E357" i="5"/>
  <c r="X357" i="5" s="1"/>
  <c r="E358" i="5"/>
  <c r="X358" i="5" s="1"/>
  <c r="E359" i="5"/>
  <c r="X359" i="5" s="1"/>
  <c r="E360" i="5"/>
  <c r="E361" i="5"/>
  <c r="X361" i="5" s="1"/>
  <c r="E362" i="5"/>
  <c r="X362" i="5" s="1"/>
  <c r="E363" i="5"/>
  <c r="X363" i="5" s="1"/>
  <c r="E364" i="5"/>
  <c r="X364" i="5" s="1"/>
  <c r="E365" i="5"/>
  <c r="X365" i="5" s="1"/>
  <c r="E366" i="5"/>
  <c r="X366" i="5" s="1"/>
  <c r="E367" i="5"/>
  <c r="X367" i="5" s="1"/>
  <c r="E368" i="5"/>
  <c r="X368" i="5" s="1"/>
  <c r="E369" i="5"/>
  <c r="X369" i="5" s="1"/>
  <c r="E370" i="5"/>
  <c r="X370" i="5" s="1"/>
  <c r="E371" i="5"/>
  <c r="X371" i="5" s="1"/>
  <c r="E372" i="5"/>
  <c r="X372" i="5" s="1"/>
  <c r="E373" i="5"/>
  <c r="X373" i="5" s="1"/>
  <c r="E374" i="5"/>
  <c r="X374" i="5" s="1"/>
  <c r="E375" i="5"/>
  <c r="X375" i="5" s="1"/>
  <c r="E376" i="5"/>
  <c r="X376" i="5" s="1"/>
  <c r="E377" i="5"/>
  <c r="E378" i="5"/>
  <c r="X378" i="5" s="1"/>
  <c r="E379" i="5"/>
  <c r="X379" i="5" s="1"/>
  <c r="E380" i="5"/>
  <c r="X380" i="5" s="1"/>
  <c r="E381" i="5"/>
  <c r="X381" i="5" s="1"/>
  <c r="E382" i="5"/>
  <c r="X382" i="5" s="1"/>
  <c r="E383" i="5"/>
  <c r="X383" i="5" s="1"/>
  <c r="E384" i="5"/>
  <c r="X384" i="5" s="1"/>
  <c r="E385" i="5"/>
  <c r="X385" i="5" s="1"/>
  <c r="E386" i="5"/>
  <c r="X386" i="5" s="1"/>
  <c r="E387" i="5"/>
  <c r="X387" i="5" s="1"/>
  <c r="E388" i="5"/>
  <c r="X388" i="5" s="1"/>
  <c r="E389" i="5"/>
  <c r="X389" i="5" s="1"/>
  <c r="E390" i="5"/>
  <c r="X390" i="5" s="1"/>
  <c r="E391" i="5"/>
  <c r="X391" i="5" s="1"/>
  <c r="E392" i="5"/>
  <c r="X392" i="5" s="1"/>
  <c r="E393" i="5"/>
  <c r="X393" i="5" s="1"/>
  <c r="E394" i="5"/>
  <c r="X394" i="5" s="1"/>
  <c r="E395" i="5"/>
  <c r="X395" i="5" s="1"/>
  <c r="E396" i="5"/>
  <c r="X396" i="5" s="1"/>
  <c r="E397" i="5"/>
  <c r="X397" i="5" s="1"/>
  <c r="E398" i="5"/>
  <c r="X398" i="5" s="1"/>
  <c r="E399" i="5"/>
  <c r="X399" i="5" s="1"/>
  <c r="E400" i="5"/>
  <c r="X400" i="5" s="1"/>
  <c r="E401" i="5"/>
  <c r="X401" i="5" s="1"/>
  <c r="E402" i="5"/>
  <c r="X402" i="5" s="1"/>
  <c r="E403" i="5"/>
  <c r="X403" i="5" s="1"/>
  <c r="E404" i="5"/>
  <c r="X404" i="5" s="1"/>
  <c r="E405" i="5"/>
  <c r="X405" i="5" s="1"/>
  <c r="E406" i="5"/>
  <c r="X406" i="5" s="1"/>
  <c r="E407" i="5"/>
  <c r="X407" i="5" s="1"/>
  <c r="E408" i="5"/>
  <c r="X408" i="5" s="1"/>
  <c r="E409" i="5"/>
  <c r="E410" i="5"/>
  <c r="X410" i="5" s="1"/>
  <c r="E411" i="5"/>
  <c r="X411" i="5" s="1"/>
  <c r="E412" i="5"/>
  <c r="X412" i="5" s="1"/>
  <c r="E413" i="5"/>
  <c r="X413" i="5" s="1"/>
  <c r="E414" i="5"/>
  <c r="X414" i="5" s="1"/>
  <c r="E415" i="5"/>
  <c r="X415" i="5" s="1"/>
  <c r="E416" i="5"/>
  <c r="X416" i="5" s="1"/>
  <c r="E417" i="5"/>
  <c r="X417" i="5" s="1"/>
  <c r="E418" i="5"/>
  <c r="X418" i="5" s="1"/>
  <c r="E419" i="5"/>
  <c r="X419" i="5" s="1"/>
  <c r="E420" i="5"/>
  <c r="X420" i="5" s="1"/>
  <c r="E421" i="5"/>
  <c r="X421" i="5" s="1"/>
  <c r="E422" i="5"/>
  <c r="X422" i="5" s="1"/>
  <c r="E423" i="5"/>
  <c r="E424" i="5"/>
  <c r="X424" i="5" s="1"/>
  <c r="E425" i="5"/>
  <c r="X425" i="5" s="1"/>
  <c r="E426" i="5"/>
  <c r="X426" i="5" s="1"/>
  <c r="E427" i="5"/>
  <c r="X427" i="5" s="1"/>
  <c r="E428" i="5"/>
  <c r="X428" i="5" s="1"/>
  <c r="E429" i="5"/>
  <c r="X429" i="5" s="1"/>
  <c r="E430" i="5"/>
  <c r="X430" i="5" s="1"/>
  <c r="E431" i="5"/>
  <c r="E432" i="5"/>
  <c r="X432" i="5" s="1"/>
  <c r="E433" i="5"/>
  <c r="X433" i="5" s="1"/>
  <c r="E434" i="5"/>
  <c r="X434" i="5" s="1"/>
  <c r="E435" i="5"/>
  <c r="X435" i="5" s="1"/>
  <c r="E436" i="5"/>
  <c r="X436" i="5" s="1"/>
  <c r="E437" i="5"/>
  <c r="X437" i="5" s="1"/>
  <c r="E438" i="5"/>
  <c r="X438" i="5" s="1"/>
  <c r="E439" i="5"/>
  <c r="X439" i="5" s="1"/>
  <c r="E440" i="5"/>
  <c r="X440" i="5" s="1"/>
  <c r="E441" i="5"/>
  <c r="E442" i="5"/>
  <c r="X442" i="5" s="1"/>
  <c r="E443" i="5"/>
  <c r="X443" i="5" s="1"/>
  <c r="E444" i="5"/>
  <c r="X444" i="5" s="1"/>
  <c r="E445" i="5"/>
  <c r="X445" i="5" s="1"/>
  <c r="E446" i="5"/>
  <c r="X446" i="5" s="1"/>
  <c r="E447" i="5"/>
  <c r="X447" i="5" s="1"/>
  <c r="E448" i="5"/>
  <c r="X448" i="5" s="1"/>
  <c r="E449" i="5"/>
  <c r="X449" i="5" s="1"/>
  <c r="E450" i="5"/>
  <c r="X450" i="5" s="1"/>
  <c r="E451" i="5"/>
  <c r="X451" i="5" s="1"/>
  <c r="E452" i="5"/>
  <c r="X452" i="5" s="1"/>
  <c r="E453" i="5"/>
  <c r="X453" i="5" s="1"/>
  <c r="E454" i="5"/>
  <c r="X454" i="5" s="1"/>
  <c r="E455" i="5"/>
  <c r="X455" i="5" s="1"/>
  <c r="E456" i="5"/>
  <c r="X456" i="5" s="1"/>
  <c r="E457" i="5"/>
  <c r="X457" i="5" s="1"/>
  <c r="E458" i="5"/>
  <c r="X458" i="5" s="1"/>
  <c r="E459" i="5"/>
  <c r="X459" i="5" s="1"/>
  <c r="E460" i="5"/>
  <c r="X460" i="5" s="1"/>
  <c r="E461" i="5"/>
  <c r="X461" i="5" s="1"/>
  <c r="E462" i="5"/>
  <c r="X462" i="5" s="1"/>
  <c r="E463" i="5"/>
  <c r="X463" i="5" s="1"/>
  <c r="E464" i="5"/>
  <c r="X464" i="5" s="1"/>
  <c r="E465" i="5"/>
  <c r="E466" i="5"/>
  <c r="X466" i="5" s="1"/>
  <c r="E467" i="5"/>
  <c r="X467" i="5" s="1"/>
  <c r="E468" i="5"/>
  <c r="X468" i="5" s="1"/>
  <c r="E469" i="5"/>
  <c r="X469" i="5" s="1"/>
  <c r="E470" i="5"/>
  <c r="X470" i="5" s="1"/>
  <c r="E471" i="5"/>
  <c r="X471" i="5" s="1"/>
  <c r="E472" i="5"/>
  <c r="E473" i="5"/>
  <c r="E474" i="5"/>
  <c r="X474" i="5" s="1"/>
  <c r="E475" i="5"/>
  <c r="X475" i="5" s="1"/>
  <c r="E476" i="5"/>
  <c r="X476" i="5" s="1"/>
  <c r="E477" i="5"/>
  <c r="X477" i="5" s="1"/>
  <c r="E478" i="5"/>
  <c r="X478" i="5" s="1"/>
  <c r="E479" i="5"/>
  <c r="X479" i="5" s="1"/>
  <c r="E480" i="5"/>
  <c r="X480" i="5" s="1"/>
  <c r="E481" i="5"/>
  <c r="E482" i="5"/>
  <c r="X482" i="5" s="1"/>
  <c r="E483" i="5"/>
  <c r="X483" i="5" s="1"/>
  <c r="E484" i="5"/>
  <c r="X484" i="5" s="1"/>
  <c r="E485" i="5"/>
  <c r="X485" i="5" s="1"/>
  <c r="E486" i="5"/>
  <c r="X486" i="5" s="1"/>
  <c r="E487" i="5"/>
  <c r="X487" i="5" s="1"/>
  <c r="E488" i="5"/>
  <c r="X488" i="5" s="1"/>
  <c r="E489" i="5"/>
  <c r="E490" i="5"/>
  <c r="X490" i="5" s="1"/>
  <c r="E491" i="5"/>
  <c r="X491" i="5" s="1"/>
  <c r="E492" i="5"/>
  <c r="X492" i="5" s="1"/>
  <c r="E493" i="5"/>
  <c r="X493" i="5" s="1"/>
  <c r="E494" i="5"/>
  <c r="X494" i="5" s="1"/>
  <c r="E495" i="5"/>
  <c r="X495" i="5" s="1"/>
  <c r="E496" i="5"/>
  <c r="E497" i="5"/>
  <c r="E498" i="5"/>
  <c r="X498" i="5" s="1"/>
  <c r="E499" i="5"/>
  <c r="X499" i="5" s="1"/>
  <c r="E500" i="5"/>
  <c r="X500" i="5" s="1"/>
  <c r="E501" i="5"/>
  <c r="X501" i="5" s="1"/>
  <c r="E502" i="5"/>
  <c r="X502" i="5" s="1"/>
  <c r="E503" i="5"/>
  <c r="X503" i="5" s="1"/>
  <c r="E504" i="5"/>
  <c r="X504" i="5" s="1"/>
  <c r="E505" i="5"/>
  <c r="E506" i="5"/>
  <c r="X506" i="5" s="1"/>
  <c r="E507" i="5"/>
  <c r="X507" i="5" s="1"/>
  <c r="E508" i="5"/>
  <c r="X508" i="5" s="1"/>
  <c r="E509" i="5"/>
  <c r="X509" i="5" s="1"/>
  <c r="E510" i="5"/>
  <c r="X510" i="5" s="1"/>
  <c r="E511" i="5"/>
  <c r="X511" i="5" s="1"/>
  <c r="E512" i="5"/>
  <c r="X512" i="5" s="1"/>
  <c r="E513" i="5"/>
  <c r="E514" i="5"/>
  <c r="X514" i="5" s="1"/>
  <c r="E515" i="5"/>
  <c r="X515" i="5" s="1"/>
  <c r="E516" i="5"/>
  <c r="X516" i="5" s="1"/>
  <c r="E517" i="5"/>
  <c r="X517" i="5" s="1"/>
  <c r="E518" i="5"/>
  <c r="X518" i="5" s="1"/>
  <c r="E519" i="5"/>
  <c r="X519" i="5" s="1"/>
  <c r="E520" i="5"/>
  <c r="X520" i="5" s="1"/>
  <c r="E521" i="5"/>
  <c r="E522" i="5"/>
  <c r="X522" i="5" s="1"/>
  <c r="E523" i="5"/>
  <c r="X523" i="5" s="1"/>
  <c r="E524" i="5"/>
  <c r="E525" i="5"/>
  <c r="X525" i="5" s="1"/>
  <c r="E526" i="5"/>
  <c r="X526" i="5" s="1"/>
  <c r="E527" i="5"/>
  <c r="X527" i="5" s="1"/>
  <c r="E528" i="5"/>
  <c r="X528" i="5" s="1"/>
  <c r="E529" i="5"/>
  <c r="E530" i="5"/>
  <c r="X530" i="5" s="1"/>
  <c r="E531" i="5"/>
  <c r="X531" i="5" s="1"/>
  <c r="E532" i="5"/>
  <c r="X532" i="5" s="1"/>
  <c r="E533" i="5"/>
  <c r="X533" i="5" s="1"/>
  <c r="E534" i="5"/>
  <c r="X534" i="5" s="1"/>
  <c r="E535" i="5"/>
  <c r="X535" i="5" s="1"/>
  <c r="E536" i="5"/>
  <c r="X536" i="5" s="1"/>
  <c r="E537" i="5"/>
  <c r="E538" i="5"/>
  <c r="X538" i="5" s="1"/>
  <c r="E539" i="5"/>
  <c r="X539" i="5" s="1"/>
  <c r="E540" i="5"/>
  <c r="X540" i="5" s="1"/>
  <c r="E541" i="5"/>
  <c r="X541" i="5" s="1"/>
  <c r="E542" i="5"/>
  <c r="X542" i="5" s="1"/>
  <c r="E543" i="5"/>
  <c r="X543" i="5" s="1"/>
  <c r="E544" i="5"/>
  <c r="X544" i="5" s="1"/>
  <c r="E545" i="5"/>
  <c r="E546" i="5"/>
  <c r="X546" i="5" s="1"/>
  <c r="E547" i="5"/>
  <c r="X547" i="5" s="1"/>
  <c r="E548" i="5"/>
  <c r="X548" i="5" s="1"/>
  <c r="E549" i="5"/>
  <c r="X549" i="5" s="1"/>
  <c r="E550" i="5"/>
  <c r="X550" i="5" s="1"/>
  <c r="E551" i="5"/>
  <c r="X551" i="5" s="1"/>
  <c r="E552" i="5"/>
  <c r="X552" i="5" s="1"/>
  <c r="E553" i="5"/>
  <c r="E554" i="5"/>
  <c r="X554" i="5" s="1"/>
  <c r="E555" i="5"/>
  <c r="X555" i="5" s="1"/>
  <c r="E556" i="5"/>
  <c r="X556" i="5" s="1"/>
  <c r="E557" i="5"/>
  <c r="X557" i="5" s="1"/>
  <c r="E558" i="5"/>
  <c r="X558" i="5" s="1"/>
  <c r="E559" i="5"/>
  <c r="X559" i="5" s="1"/>
  <c r="E560" i="5"/>
  <c r="X560" i="5" s="1"/>
  <c r="E561" i="5"/>
  <c r="E562" i="5"/>
  <c r="X562" i="5" s="1"/>
  <c r="E563" i="5"/>
  <c r="X563" i="5" s="1"/>
  <c r="E564" i="5"/>
  <c r="X564" i="5" s="1"/>
  <c r="E565" i="5"/>
  <c r="X565" i="5" s="1"/>
  <c r="E566" i="5"/>
  <c r="X566" i="5" s="1"/>
  <c r="E567" i="5"/>
  <c r="X567" i="5" s="1"/>
  <c r="E568" i="5"/>
  <c r="X568" i="5" s="1"/>
  <c r="E569" i="5"/>
  <c r="E570" i="5"/>
  <c r="X570" i="5" s="1"/>
  <c r="E571" i="5"/>
  <c r="X571" i="5" s="1"/>
  <c r="E572" i="5"/>
  <c r="X572" i="5" s="1"/>
  <c r="E573" i="5"/>
  <c r="X573" i="5" s="1"/>
  <c r="E574" i="5"/>
  <c r="X574" i="5" s="1"/>
  <c r="E575" i="5"/>
  <c r="E576" i="5"/>
  <c r="X576" i="5" s="1"/>
  <c r="E577" i="5"/>
  <c r="E578" i="5"/>
  <c r="X578" i="5" s="1"/>
  <c r="E579" i="5"/>
  <c r="X579" i="5" s="1"/>
  <c r="E580" i="5"/>
  <c r="X580" i="5" s="1"/>
  <c r="E581" i="5"/>
  <c r="X581" i="5" s="1"/>
  <c r="E582" i="5"/>
  <c r="X582" i="5" s="1"/>
  <c r="E583" i="5"/>
  <c r="X583" i="5" s="1"/>
  <c r="E584" i="5"/>
  <c r="X584" i="5" s="1"/>
  <c r="E585" i="5"/>
  <c r="E586" i="5"/>
  <c r="X586" i="5" s="1"/>
  <c r="E587" i="5"/>
  <c r="X587" i="5" s="1"/>
  <c r="E588" i="5"/>
  <c r="X588" i="5" s="1"/>
  <c r="E589" i="5"/>
  <c r="X589" i="5" s="1"/>
  <c r="E590" i="5"/>
  <c r="X590" i="5" s="1"/>
  <c r="E591" i="5"/>
  <c r="X591" i="5" s="1"/>
  <c r="E592" i="5"/>
  <c r="X592" i="5" s="1"/>
  <c r="E593" i="5"/>
  <c r="E594" i="5"/>
  <c r="X594" i="5" s="1"/>
  <c r="E595" i="5"/>
  <c r="X595" i="5" s="1"/>
  <c r="E596" i="5"/>
  <c r="X596" i="5" s="1"/>
  <c r="E597" i="5"/>
  <c r="X597" i="5" s="1"/>
  <c r="E598" i="5"/>
  <c r="X598" i="5" s="1"/>
  <c r="E599" i="5"/>
  <c r="X599" i="5" s="1"/>
  <c r="E600" i="5"/>
  <c r="X600" i="5" s="1"/>
  <c r="E601" i="5"/>
  <c r="E602" i="5"/>
  <c r="X602" i="5" s="1"/>
  <c r="E603" i="5"/>
  <c r="X603" i="5" s="1"/>
  <c r="E604" i="5"/>
  <c r="X604" i="5" s="1"/>
  <c r="E605" i="5"/>
  <c r="X605" i="5" s="1"/>
  <c r="E606" i="5"/>
  <c r="X606" i="5" s="1"/>
  <c r="E607" i="5"/>
  <c r="X607" i="5" s="1"/>
  <c r="E608" i="5"/>
  <c r="E609" i="5"/>
  <c r="E610" i="5"/>
  <c r="X610" i="5" s="1"/>
  <c r="E611" i="5"/>
  <c r="X611" i="5" s="1"/>
  <c r="E612" i="5"/>
  <c r="X612" i="5" s="1"/>
  <c r="E613" i="5"/>
  <c r="X613" i="5" s="1"/>
  <c r="E614" i="5"/>
  <c r="X614" i="5" s="1"/>
  <c r="E615" i="5"/>
  <c r="X615" i="5" s="1"/>
  <c r="E616" i="5"/>
  <c r="X616" i="5" s="1"/>
  <c r="E617" i="5"/>
  <c r="E618" i="5"/>
  <c r="X618" i="5" s="1"/>
  <c r="E619" i="5"/>
  <c r="X619" i="5" s="1"/>
  <c r="E620" i="5"/>
  <c r="X620" i="5" s="1"/>
  <c r="E621" i="5"/>
  <c r="X621" i="5" s="1"/>
  <c r="E622" i="5"/>
  <c r="X622" i="5" s="1"/>
  <c r="E623" i="5"/>
  <c r="X623" i="5" s="1"/>
  <c r="E624" i="5"/>
  <c r="X624" i="5" s="1"/>
  <c r="E625" i="5"/>
  <c r="E626" i="5"/>
  <c r="X626" i="5" s="1"/>
  <c r="E627" i="5"/>
  <c r="X627" i="5" s="1"/>
  <c r="E628" i="5"/>
  <c r="X628" i="5" s="1"/>
  <c r="E629" i="5"/>
  <c r="X629" i="5" s="1"/>
  <c r="E630" i="5"/>
  <c r="X630" i="5" s="1"/>
  <c r="E631" i="5"/>
  <c r="X631" i="5" s="1"/>
  <c r="E632" i="5"/>
  <c r="E633" i="5"/>
  <c r="E634" i="5"/>
  <c r="X634" i="5" s="1"/>
  <c r="E635" i="5"/>
  <c r="E636" i="5"/>
  <c r="X636" i="5" s="1"/>
  <c r="E637" i="5"/>
  <c r="X637" i="5" s="1"/>
  <c r="E638" i="5"/>
  <c r="X638" i="5" s="1"/>
  <c r="E639" i="5"/>
  <c r="X639" i="5" s="1"/>
  <c r="E640" i="5"/>
  <c r="X640" i="5" s="1"/>
  <c r="E641" i="5"/>
  <c r="E642" i="5"/>
  <c r="X642" i="5" s="1"/>
  <c r="E643" i="5"/>
  <c r="X643" i="5" s="1"/>
  <c r="E644" i="5"/>
  <c r="X644" i="5" s="1"/>
  <c r="E645" i="5"/>
  <c r="X645" i="5" s="1"/>
  <c r="E646" i="5"/>
  <c r="X646" i="5" s="1"/>
  <c r="E647" i="5"/>
  <c r="X647" i="5" s="1"/>
  <c r="E648" i="5"/>
  <c r="X648" i="5" s="1"/>
  <c r="E649" i="5"/>
  <c r="E650" i="5"/>
  <c r="X650" i="5" s="1"/>
  <c r="E651" i="5"/>
  <c r="X651" i="5" s="1"/>
  <c r="E652" i="5"/>
  <c r="X652" i="5" s="1"/>
  <c r="E653" i="5"/>
  <c r="X653" i="5" s="1"/>
  <c r="E654" i="5"/>
  <c r="X654" i="5" s="1"/>
  <c r="E655" i="5"/>
  <c r="X655" i="5" s="1"/>
  <c r="E656" i="5"/>
  <c r="X656" i="5" s="1"/>
  <c r="E657" i="5"/>
  <c r="E658" i="5"/>
  <c r="X658" i="5" s="1"/>
  <c r="E659" i="5"/>
  <c r="X659" i="5" s="1"/>
  <c r="E660" i="5"/>
  <c r="X660" i="5" s="1"/>
  <c r="E661" i="5"/>
  <c r="X661" i="5" s="1"/>
  <c r="E662" i="5"/>
  <c r="X662" i="5" s="1"/>
  <c r="E663" i="5"/>
  <c r="X663" i="5" s="1"/>
  <c r="E664" i="5"/>
  <c r="X664" i="5" s="1"/>
  <c r="E665" i="5"/>
  <c r="X665" i="5" s="1"/>
  <c r="E666" i="5"/>
  <c r="X666" i="5" s="1"/>
  <c r="E667" i="5"/>
  <c r="X667" i="5" s="1"/>
  <c r="E668" i="5"/>
  <c r="X668" i="5" s="1"/>
  <c r="E669" i="5"/>
  <c r="X669" i="5" s="1"/>
  <c r="E670" i="5"/>
  <c r="X670" i="5" s="1"/>
  <c r="E671" i="5"/>
  <c r="X671" i="5" s="1"/>
  <c r="E672" i="5"/>
  <c r="X672" i="5" s="1"/>
  <c r="E673" i="5"/>
  <c r="E674" i="5"/>
  <c r="X674" i="5" s="1"/>
  <c r="E675" i="5"/>
  <c r="X675" i="5" s="1"/>
  <c r="E676" i="5"/>
  <c r="X676" i="5" s="1"/>
  <c r="E677" i="5"/>
  <c r="X677" i="5" s="1"/>
  <c r="E678" i="5"/>
  <c r="X678" i="5" s="1"/>
  <c r="E679" i="5"/>
  <c r="X679" i="5" s="1"/>
  <c r="E680" i="5"/>
  <c r="X680" i="5" s="1"/>
  <c r="E681" i="5"/>
  <c r="X681" i="5" s="1"/>
  <c r="E682" i="5"/>
  <c r="X682" i="5" s="1"/>
  <c r="E683" i="5"/>
  <c r="X683" i="5" s="1"/>
  <c r="E684" i="5"/>
  <c r="X684" i="5" s="1"/>
  <c r="E685" i="5"/>
  <c r="X685" i="5" s="1"/>
  <c r="E686" i="5"/>
  <c r="X686" i="5" s="1"/>
  <c r="E687" i="5"/>
  <c r="X687" i="5" s="1"/>
  <c r="E688" i="5"/>
  <c r="X688" i="5" s="1"/>
  <c r="E689" i="5"/>
  <c r="X689" i="5" s="1"/>
  <c r="E690" i="5"/>
  <c r="X690" i="5" s="1"/>
  <c r="E691" i="5"/>
  <c r="X691" i="5" s="1"/>
  <c r="E692" i="5"/>
  <c r="X692" i="5" s="1"/>
  <c r="E693" i="5"/>
  <c r="X693" i="5" s="1"/>
  <c r="E694" i="5"/>
  <c r="X694" i="5" s="1"/>
  <c r="E695" i="5"/>
  <c r="X695" i="5" s="1"/>
  <c r="E696" i="5"/>
  <c r="X696" i="5" s="1"/>
  <c r="E697" i="5"/>
  <c r="X697" i="5" s="1"/>
  <c r="E698" i="5"/>
  <c r="X698" i="5" s="1"/>
  <c r="E699" i="5"/>
  <c r="X699" i="5" s="1"/>
  <c r="E700" i="5"/>
  <c r="X700" i="5" s="1"/>
  <c r="E701" i="5"/>
  <c r="X701" i="5" s="1"/>
  <c r="E702" i="5"/>
  <c r="X702" i="5" s="1"/>
  <c r="E703" i="5"/>
  <c r="X703" i="5" s="1"/>
  <c r="E704" i="5"/>
  <c r="X704" i="5" s="1"/>
  <c r="E705" i="5"/>
  <c r="X705" i="5" s="1"/>
  <c r="E706" i="5"/>
  <c r="X706" i="5" s="1"/>
  <c r="E707" i="5"/>
  <c r="X707" i="5" s="1"/>
  <c r="E708" i="5"/>
  <c r="X708" i="5" s="1"/>
  <c r="E709" i="5"/>
  <c r="X709" i="5" s="1"/>
  <c r="E710" i="5"/>
  <c r="X710" i="5" s="1"/>
  <c r="E711" i="5"/>
  <c r="X711" i="5" s="1"/>
  <c r="E712" i="5"/>
  <c r="X712" i="5" s="1"/>
  <c r="E713" i="5"/>
  <c r="X713" i="5" s="1"/>
  <c r="E714" i="5"/>
  <c r="X714" i="5" s="1"/>
  <c r="E715" i="5"/>
  <c r="X715" i="5" s="1"/>
  <c r="E716" i="5"/>
  <c r="X716" i="5" s="1"/>
  <c r="E717" i="5"/>
  <c r="X717" i="5" s="1"/>
  <c r="E718" i="5"/>
  <c r="X718" i="5" s="1"/>
  <c r="E719" i="5"/>
  <c r="X719" i="5" s="1"/>
  <c r="E720" i="5"/>
  <c r="X720" i="5" s="1"/>
  <c r="E721" i="5"/>
  <c r="X721" i="5" s="1"/>
  <c r="E722" i="5"/>
  <c r="X722" i="5" s="1"/>
  <c r="E723" i="5"/>
  <c r="X723" i="5" s="1"/>
  <c r="E724" i="5"/>
  <c r="X724" i="5" s="1"/>
  <c r="E725" i="5"/>
  <c r="X725" i="5" s="1"/>
  <c r="E726" i="5"/>
  <c r="X726" i="5" s="1"/>
  <c r="E727" i="5"/>
  <c r="X727" i="5" s="1"/>
  <c r="E728" i="5"/>
  <c r="X728" i="5" s="1"/>
  <c r="E729" i="5"/>
  <c r="X729" i="5" s="1"/>
  <c r="E730" i="5"/>
  <c r="X730" i="5" s="1"/>
  <c r="E731" i="5"/>
  <c r="X731" i="5" s="1"/>
  <c r="E732" i="5"/>
  <c r="X732" i="5" s="1"/>
  <c r="E733" i="5"/>
  <c r="X733" i="5" s="1"/>
  <c r="E734" i="5"/>
  <c r="X734" i="5" s="1"/>
  <c r="E735" i="5"/>
  <c r="X735" i="5" s="1"/>
  <c r="E736" i="5"/>
  <c r="X736" i="5" s="1"/>
  <c r="E737" i="5"/>
  <c r="X737" i="5" s="1"/>
  <c r="E738" i="5"/>
  <c r="X738" i="5" s="1"/>
  <c r="E739" i="5"/>
  <c r="X739" i="5" s="1"/>
  <c r="E740" i="5"/>
  <c r="X740" i="5" s="1"/>
  <c r="E741" i="5"/>
  <c r="X741" i="5" s="1"/>
  <c r="E742" i="5"/>
  <c r="X742" i="5" s="1"/>
  <c r="E743" i="5"/>
  <c r="X743" i="5" s="1"/>
  <c r="E744" i="5"/>
  <c r="X744" i="5" s="1"/>
  <c r="E745" i="5"/>
  <c r="X745" i="5" s="1"/>
  <c r="E746" i="5"/>
  <c r="X746" i="5" s="1"/>
  <c r="E747" i="5"/>
  <c r="X747" i="5" s="1"/>
  <c r="E748" i="5"/>
  <c r="X748" i="5" s="1"/>
  <c r="E749" i="5"/>
  <c r="X749" i="5" s="1"/>
  <c r="E750" i="5"/>
  <c r="X750" i="5" s="1"/>
  <c r="E751" i="5"/>
  <c r="X751" i="5" s="1"/>
  <c r="E752" i="5"/>
  <c r="X752" i="5" s="1"/>
  <c r="E753" i="5"/>
  <c r="X753" i="5" s="1"/>
  <c r="E754" i="5"/>
  <c r="X754" i="5" s="1"/>
  <c r="E755" i="5"/>
  <c r="X755" i="5" s="1"/>
  <c r="E756" i="5"/>
  <c r="X756" i="5" s="1"/>
  <c r="E757" i="5"/>
  <c r="X757" i="5" s="1"/>
  <c r="E758" i="5"/>
  <c r="X758" i="5" s="1"/>
  <c r="E759" i="5"/>
  <c r="X759" i="5" s="1"/>
  <c r="E760" i="5"/>
  <c r="X760" i="5" s="1"/>
  <c r="E761" i="5"/>
  <c r="X761" i="5" s="1"/>
  <c r="E762" i="5"/>
  <c r="X762" i="5" s="1"/>
  <c r="E763" i="5"/>
  <c r="X763" i="5" s="1"/>
  <c r="E764" i="5"/>
  <c r="X764" i="5" s="1"/>
  <c r="E765" i="5"/>
  <c r="X765" i="5" s="1"/>
  <c r="E766" i="5"/>
  <c r="X766" i="5" s="1"/>
  <c r="E767" i="5"/>
  <c r="X767" i="5" s="1"/>
  <c r="E768" i="5"/>
  <c r="X768" i="5" s="1"/>
  <c r="E769" i="5"/>
  <c r="X769" i="5" s="1"/>
  <c r="E770" i="5"/>
  <c r="X770" i="5" s="1"/>
  <c r="E771" i="5"/>
  <c r="X771" i="5" s="1"/>
  <c r="E772" i="5"/>
  <c r="X772" i="5" s="1"/>
  <c r="E773" i="5"/>
  <c r="X773" i="5" s="1"/>
  <c r="E774" i="5"/>
  <c r="X774" i="5" s="1"/>
  <c r="E775" i="5"/>
  <c r="X775" i="5" s="1"/>
  <c r="E776" i="5"/>
  <c r="X776" i="5" s="1"/>
  <c r="E777" i="5"/>
  <c r="X777" i="5" s="1"/>
  <c r="E778" i="5"/>
  <c r="X778" i="5" s="1"/>
  <c r="E779" i="5"/>
  <c r="X779" i="5" s="1"/>
  <c r="E780" i="5"/>
  <c r="X780" i="5" s="1"/>
  <c r="E781" i="5"/>
  <c r="X781" i="5" s="1"/>
  <c r="E782" i="5"/>
  <c r="X782" i="5" s="1"/>
  <c r="E783" i="5"/>
  <c r="X783" i="5" s="1"/>
  <c r="E784" i="5"/>
  <c r="X784" i="5" s="1"/>
  <c r="E785" i="5"/>
  <c r="X785" i="5" s="1"/>
  <c r="E786" i="5"/>
  <c r="X786" i="5" s="1"/>
  <c r="E787" i="5"/>
  <c r="X787" i="5" s="1"/>
  <c r="E788" i="5"/>
  <c r="X788" i="5" s="1"/>
  <c r="E789" i="5"/>
  <c r="X789" i="5" s="1"/>
  <c r="E790" i="5"/>
  <c r="X790" i="5" s="1"/>
  <c r="E791" i="5"/>
  <c r="X791" i="5" s="1"/>
  <c r="E792" i="5"/>
  <c r="X792" i="5" s="1"/>
  <c r="E793" i="5"/>
  <c r="X793" i="5" s="1"/>
  <c r="E794" i="5"/>
  <c r="X794" i="5" s="1"/>
  <c r="E795" i="5"/>
  <c r="X795" i="5" s="1"/>
  <c r="E796" i="5"/>
  <c r="X796" i="5" s="1"/>
  <c r="E797" i="5"/>
  <c r="X797" i="5" s="1"/>
  <c r="E798" i="5"/>
  <c r="X798" i="5" s="1"/>
  <c r="E799" i="5"/>
  <c r="X799" i="5" s="1"/>
  <c r="E800" i="5"/>
  <c r="X800" i="5" s="1"/>
  <c r="E801" i="5"/>
  <c r="X801" i="5" s="1"/>
  <c r="E802" i="5"/>
  <c r="X802" i="5" s="1"/>
  <c r="E803" i="5"/>
  <c r="X803" i="5" s="1"/>
  <c r="E804" i="5"/>
  <c r="X804" i="5" s="1"/>
  <c r="E805" i="5"/>
  <c r="X805" i="5" s="1"/>
  <c r="E806" i="5"/>
  <c r="X806" i="5" s="1"/>
  <c r="E807" i="5"/>
  <c r="X807" i="5" s="1"/>
  <c r="E808" i="5"/>
  <c r="X808" i="5" s="1"/>
  <c r="E809" i="5"/>
  <c r="E810" i="5"/>
  <c r="X810" i="5" s="1"/>
  <c r="E811" i="5"/>
  <c r="X811" i="5" s="1"/>
  <c r="E812" i="5"/>
  <c r="X812" i="5" s="1"/>
  <c r="E813" i="5"/>
  <c r="X813" i="5" s="1"/>
  <c r="E814" i="5"/>
  <c r="X814" i="5" s="1"/>
  <c r="E815" i="5"/>
  <c r="X815" i="5" s="1"/>
  <c r="E816" i="5"/>
  <c r="X816" i="5" s="1"/>
  <c r="E817" i="5"/>
  <c r="E818" i="5"/>
  <c r="X818" i="5" s="1"/>
  <c r="E819" i="5"/>
  <c r="X819" i="5" s="1"/>
  <c r="E820" i="5"/>
  <c r="X820" i="5" s="1"/>
  <c r="E821" i="5"/>
  <c r="X821" i="5" s="1"/>
  <c r="E822" i="5"/>
  <c r="X822" i="5" s="1"/>
  <c r="E823" i="5"/>
  <c r="X823" i="5" s="1"/>
  <c r="E824" i="5"/>
  <c r="X824" i="5" s="1"/>
  <c r="E825" i="5"/>
  <c r="X825" i="5" s="1"/>
  <c r="E826" i="5"/>
  <c r="X826" i="5" s="1"/>
  <c r="E827" i="5"/>
  <c r="X827" i="5" s="1"/>
  <c r="E828" i="5"/>
  <c r="X828" i="5" s="1"/>
  <c r="E829" i="5"/>
  <c r="X829" i="5" s="1"/>
  <c r="E830" i="5"/>
  <c r="X830" i="5" s="1"/>
  <c r="E831" i="5"/>
  <c r="X831" i="5" s="1"/>
  <c r="E832" i="5"/>
  <c r="X832" i="5" s="1"/>
  <c r="E833" i="5"/>
  <c r="E834" i="5"/>
  <c r="X834" i="5" s="1"/>
  <c r="E835" i="5"/>
  <c r="X835" i="5" s="1"/>
  <c r="E836" i="5"/>
  <c r="X836" i="5" s="1"/>
  <c r="E837" i="5"/>
  <c r="X837" i="5" s="1"/>
  <c r="E838" i="5"/>
  <c r="X838" i="5" s="1"/>
  <c r="E839" i="5"/>
  <c r="X839" i="5" s="1"/>
  <c r="E840" i="5"/>
  <c r="X840" i="5" s="1"/>
  <c r="E841" i="5"/>
  <c r="E842" i="5"/>
  <c r="X842" i="5" s="1"/>
  <c r="E843" i="5"/>
  <c r="X843" i="5" s="1"/>
  <c r="E844" i="5"/>
  <c r="X844" i="5" s="1"/>
  <c r="E845" i="5"/>
  <c r="X845" i="5" s="1"/>
  <c r="E846" i="5"/>
  <c r="X846" i="5" s="1"/>
  <c r="E847" i="5"/>
  <c r="X847" i="5" s="1"/>
  <c r="E848" i="5"/>
  <c r="X848" i="5" s="1"/>
  <c r="E849" i="5"/>
  <c r="E850" i="5"/>
  <c r="X850" i="5" s="1"/>
  <c r="E851" i="5"/>
  <c r="X851" i="5" s="1"/>
  <c r="E852" i="5"/>
  <c r="X852" i="5" s="1"/>
  <c r="E853" i="5"/>
  <c r="X853" i="5" s="1"/>
  <c r="E854" i="5"/>
  <c r="X854" i="5" s="1"/>
  <c r="E855" i="5"/>
  <c r="X855" i="5" s="1"/>
  <c r="E856" i="5"/>
  <c r="X856" i="5" s="1"/>
  <c r="E857" i="5"/>
  <c r="X857" i="5" s="1"/>
  <c r="E858" i="5"/>
  <c r="X858" i="5" s="1"/>
  <c r="E859" i="5"/>
  <c r="X859" i="5" s="1"/>
  <c r="E860" i="5"/>
  <c r="X860" i="5" s="1"/>
  <c r="E861" i="5"/>
  <c r="X861" i="5" s="1"/>
  <c r="E862" i="5"/>
  <c r="X862" i="5" s="1"/>
  <c r="E863" i="5"/>
  <c r="X863" i="5" s="1"/>
  <c r="E864" i="5"/>
  <c r="X864" i="5" s="1"/>
  <c r="E865" i="5"/>
  <c r="E866" i="5"/>
  <c r="X866" i="5" s="1"/>
  <c r="E867" i="5"/>
  <c r="X867" i="5" s="1"/>
  <c r="E868" i="5"/>
  <c r="X868" i="5" s="1"/>
  <c r="E869" i="5"/>
  <c r="X869" i="5" s="1"/>
  <c r="E870" i="5"/>
  <c r="X870" i="5" s="1"/>
  <c r="E871" i="5"/>
  <c r="X871" i="5" s="1"/>
  <c r="E872" i="5"/>
  <c r="X872" i="5" s="1"/>
  <c r="E873" i="5"/>
  <c r="X873" i="5" s="1"/>
  <c r="E874" i="5"/>
  <c r="X874" i="5" s="1"/>
  <c r="E875" i="5"/>
  <c r="X875" i="5" s="1"/>
  <c r="E876" i="5"/>
  <c r="X876" i="5" s="1"/>
  <c r="E877" i="5"/>
  <c r="X877" i="5" s="1"/>
  <c r="E878" i="5"/>
  <c r="X878" i="5" s="1"/>
  <c r="E879" i="5"/>
  <c r="X879" i="5" s="1"/>
  <c r="E880" i="5"/>
  <c r="X880" i="5" s="1"/>
  <c r="E881" i="5"/>
  <c r="X881" i="5" s="1"/>
  <c r="E882" i="5"/>
  <c r="X882" i="5" s="1"/>
  <c r="E883" i="5"/>
  <c r="X883" i="5" s="1"/>
  <c r="E884" i="5"/>
  <c r="X884" i="5" s="1"/>
  <c r="E885" i="5"/>
  <c r="X885" i="5" s="1"/>
  <c r="E886" i="5"/>
  <c r="X886" i="5" s="1"/>
  <c r="E887" i="5"/>
  <c r="X887" i="5" s="1"/>
  <c r="E888" i="5"/>
  <c r="X888" i="5" s="1"/>
  <c r="E889" i="5"/>
  <c r="X889" i="5" s="1"/>
  <c r="E890" i="5"/>
  <c r="X890" i="5" s="1"/>
  <c r="E891" i="5"/>
  <c r="X891" i="5" s="1"/>
  <c r="E892" i="5"/>
  <c r="E893" i="5"/>
  <c r="X893" i="5" s="1"/>
  <c r="E894" i="5"/>
  <c r="X894" i="5" s="1"/>
  <c r="E895" i="5"/>
  <c r="X895" i="5" s="1"/>
  <c r="E896" i="5"/>
  <c r="X896" i="5" s="1"/>
  <c r="E897" i="5"/>
  <c r="X897" i="5" s="1"/>
  <c r="E898" i="5"/>
  <c r="X898" i="5" s="1"/>
  <c r="E899" i="5"/>
  <c r="X899" i="5" s="1"/>
  <c r="E900" i="5"/>
  <c r="X900" i="5" s="1"/>
  <c r="E901" i="5"/>
  <c r="X901" i="5" s="1"/>
  <c r="E902" i="5"/>
  <c r="X902" i="5" s="1"/>
  <c r="E903" i="5"/>
  <c r="X903" i="5" s="1"/>
  <c r="E904" i="5"/>
  <c r="X904" i="5" s="1"/>
  <c r="E905" i="5"/>
  <c r="X905" i="5" s="1"/>
  <c r="E906" i="5"/>
  <c r="X906" i="5" s="1"/>
  <c r="E907" i="5"/>
  <c r="X907" i="5" s="1"/>
  <c r="E908" i="5"/>
  <c r="X908" i="5" s="1"/>
  <c r="E909" i="5"/>
  <c r="X909" i="5" s="1"/>
  <c r="E910" i="5"/>
  <c r="X910" i="5" s="1"/>
  <c r="E911" i="5"/>
  <c r="X911" i="5" s="1"/>
  <c r="E912" i="5"/>
  <c r="X912" i="5" s="1"/>
  <c r="E913" i="5"/>
  <c r="X913" i="5" s="1"/>
  <c r="E914" i="5"/>
  <c r="X914" i="5" s="1"/>
  <c r="E915" i="5"/>
  <c r="X915" i="5" s="1"/>
  <c r="E916" i="5"/>
  <c r="X916" i="5" s="1"/>
  <c r="E917" i="5"/>
  <c r="X917" i="5" s="1"/>
  <c r="E918" i="5"/>
  <c r="X918" i="5" s="1"/>
  <c r="E919" i="5"/>
  <c r="X919" i="5" s="1"/>
  <c r="E920" i="5"/>
  <c r="X920" i="5" s="1"/>
  <c r="E921" i="5"/>
  <c r="X921" i="5" s="1"/>
  <c r="E922" i="5"/>
  <c r="X922" i="5" s="1"/>
  <c r="E923" i="5"/>
  <c r="X923" i="5" s="1"/>
  <c r="E924" i="5"/>
  <c r="X924" i="5" s="1"/>
  <c r="E925" i="5"/>
  <c r="X925" i="5" s="1"/>
  <c r="E926" i="5"/>
  <c r="X926" i="5" s="1"/>
  <c r="E927" i="5"/>
  <c r="X927" i="5" s="1"/>
  <c r="E928" i="5"/>
  <c r="X928" i="5" s="1"/>
  <c r="E929" i="5"/>
  <c r="X929" i="5" s="1"/>
  <c r="E930" i="5"/>
  <c r="X930" i="5" s="1"/>
  <c r="E931" i="5"/>
  <c r="X931" i="5" s="1"/>
  <c r="E932" i="5"/>
  <c r="E933" i="5"/>
  <c r="X933" i="5" s="1"/>
  <c r="E934" i="5"/>
  <c r="X934" i="5" s="1"/>
  <c r="E935" i="5"/>
  <c r="X935" i="5" s="1"/>
  <c r="E936" i="5"/>
  <c r="X936" i="5" s="1"/>
  <c r="E937" i="5"/>
  <c r="X937" i="5" s="1"/>
  <c r="E938" i="5"/>
  <c r="X938" i="5" s="1"/>
  <c r="E939" i="5"/>
  <c r="X939" i="5" s="1"/>
  <c r="E940" i="5"/>
  <c r="X940" i="5" s="1"/>
  <c r="E941" i="5"/>
  <c r="X941" i="5" s="1"/>
  <c r="E942" i="5"/>
  <c r="E943" i="5"/>
  <c r="X943" i="5" s="1"/>
  <c r="E944" i="5"/>
  <c r="X944" i="5" s="1"/>
  <c r="E945" i="5"/>
  <c r="X945" i="5" s="1"/>
  <c r="E946" i="5"/>
  <c r="X946" i="5" s="1"/>
  <c r="E947" i="5"/>
  <c r="X947" i="5" s="1"/>
  <c r="E948" i="5"/>
  <c r="X948" i="5" s="1"/>
  <c r="E949" i="5"/>
  <c r="X949" i="5" s="1"/>
  <c r="E950" i="5"/>
  <c r="X950" i="5" s="1"/>
  <c r="E951" i="5"/>
  <c r="X951" i="5" s="1"/>
  <c r="E952" i="5"/>
  <c r="X952" i="5" s="1"/>
  <c r="E953" i="5"/>
  <c r="X953" i="5" s="1"/>
  <c r="E954" i="5"/>
  <c r="X954" i="5" s="1"/>
  <c r="E955" i="5"/>
  <c r="X955" i="5" s="1"/>
  <c r="E956" i="5"/>
  <c r="E957" i="5"/>
  <c r="X957" i="5" s="1"/>
  <c r="E958" i="5"/>
  <c r="X958" i="5" s="1"/>
  <c r="E959" i="5"/>
  <c r="X959" i="5" s="1"/>
  <c r="E960" i="5"/>
  <c r="X960" i="5" s="1"/>
  <c r="E961" i="5"/>
  <c r="X961" i="5" s="1"/>
  <c r="E962" i="5"/>
  <c r="X962" i="5" s="1"/>
  <c r="E963" i="5"/>
  <c r="X963" i="5" s="1"/>
  <c r="E964" i="5"/>
  <c r="X964" i="5" s="1"/>
  <c r="E965" i="5"/>
  <c r="X965" i="5" s="1"/>
  <c r="E966" i="5"/>
  <c r="X966" i="5" s="1"/>
  <c r="E967" i="5"/>
  <c r="X967" i="5" s="1"/>
  <c r="E968" i="5"/>
  <c r="X968" i="5" s="1"/>
  <c r="E969" i="5"/>
  <c r="X969" i="5" s="1"/>
  <c r="E970" i="5"/>
  <c r="X970" i="5" s="1"/>
  <c r="E971" i="5"/>
  <c r="X971" i="5" s="1"/>
  <c r="E972" i="5"/>
  <c r="X972" i="5" s="1"/>
  <c r="E973" i="5"/>
  <c r="X973" i="5" s="1"/>
  <c r="E974" i="5"/>
  <c r="X974" i="5" s="1"/>
  <c r="E975" i="5"/>
  <c r="X975" i="5" s="1"/>
  <c r="E976" i="5"/>
  <c r="X976" i="5" s="1"/>
  <c r="E977" i="5"/>
  <c r="E978" i="5"/>
  <c r="X978" i="5" s="1"/>
  <c r="E979" i="5"/>
  <c r="X979" i="5" s="1"/>
  <c r="E980" i="5"/>
  <c r="X980" i="5" s="1"/>
  <c r="E981" i="5"/>
  <c r="X981" i="5" s="1"/>
  <c r="E982" i="5"/>
  <c r="X982" i="5" s="1"/>
  <c r="E983" i="5"/>
  <c r="X983" i="5" s="1"/>
  <c r="E984" i="5"/>
  <c r="X984" i="5" s="1"/>
  <c r="E985" i="5"/>
  <c r="E986" i="5"/>
  <c r="X986" i="5" s="1"/>
  <c r="E987" i="5"/>
  <c r="X987" i="5" s="1"/>
  <c r="E988" i="5"/>
  <c r="E989" i="5"/>
  <c r="X989" i="5" s="1"/>
  <c r="E990" i="5"/>
  <c r="X990" i="5" s="1"/>
  <c r="E991" i="5"/>
  <c r="X991" i="5" s="1"/>
  <c r="E992" i="5"/>
  <c r="X992" i="5" s="1"/>
  <c r="E993" i="5"/>
  <c r="X993" i="5" s="1"/>
  <c r="E994" i="5"/>
  <c r="X994" i="5" s="1"/>
  <c r="E995" i="5"/>
  <c r="X995" i="5" s="1"/>
  <c r="E996" i="5"/>
  <c r="E997" i="5"/>
  <c r="X997" i="5" s="1"/>
  <c r="E998" i="5"/>
  <c r="X998" i="5" s="1"/>
  <c r="E999" i="5"/>
  <c r="X999" i="5" s="1"/>
  <c r="E1000" i="5"/>
  <c r="X1000" i="5" s="1"/>
  <c r="E1001" i="5"/>
  <c r="X1001" i="5" s="1"/>
  <c r="E1002" i="5"/>
  <c r="X1002" i="5" s="1"/>
  <c r="E1003" i="5"/>
  <c r="X1003" i="5" s="1"/>
  <c r="E1004" i="5"/>
  <c r="X1004" i="5" s="1"/>
  <c r="E1005" i="5"/>
  <c r="X1005" i="5" s="1"/>
  <c r="E1006" i="5"/>
  <c r="X1006" i="5" s="1"/>
  <c r="E1007" i="5"/>
  <c r="X1007" i="5" s="1"/>
  <c r="E1008" i="5"/>
  <c r="X1008" i="5" s="1"/>
  <c r="E1009" i="5"/>
  <c r="X1009" i="5" s="1"/>
  <c r="E1010" i="5"/>
  <c r="X1010" i="5" s="1"/>
  <c r="E1011" i="5"/>
  <c r="X1011" i="5" s="1"/>
  <c r="E1012" i="5"/>
  <c r="X1012" i="5" s="1"/>
  <c r="E1013" i="5"/>
  <c r="X1013" i="5" s="1"/>
  <c r="E1014" i="5"/>
  <c r="X1014" i="5" s="1"/>
  <c r="E1015" i="5"/>
  <c r="X1015" i="5" s="1"/>
  <c r="E1016" i="5"/>
  <c r="X1016" i="5" s="1"/>
  <c r="E1017" i="5"/>
  <c r="E1018" i="5"/>
  <c r="X1018" i="5" s="1"/>
  <c r="E1019" i="5"/>
  <c r="X1019" i="5" s="1"/>
  <c r="E1020" i="5"/>
  <c r="X1020" i="5" s="1"/>
  <c r="E1021" i="5"/>
  <c r="X1021" i="5" s="1"/>
  <c r="E1022" i="5"/>
  <c r="X1022" i="5" s="1"/>
  <c r="E1023" i="5"/>
  <c r="X1023" i="5" s="1"/>
  <c r="E1024" i="5"/>
  <c r="X1024" i="5" s="1"/>
  <c r="E1025" i="5"/>
  <c r="X1025" i="5" s="1"/>
  <c r="E1026" i="5"/>
  <c r="X1026" i="5" s="1"/>
  <c r="E1027" i="5"/>
  <c r="X1027" i="5" s="1"/>
  <c r="E1028" i="5"/>
  <c r="E1029" i="5"/>
  <c r="X1029" i="5" s="1"/>
  <c r="E1030" i="5"/>
  <c r="X1030" i="5" s="1"/>
  <c r="E1031" i="5"/>
  <c r="X1031" i="5" s="1"/>
  <c r="E1032" i="5"/>
  <c r="X1032" i="5" s="1"/>
  <c r="E1033" i="5"/>
  <c r="E1034" i="5"/>
  <c r="X1034" i="5" s="1"/>
  <c r="E1035" i="5"/>
  <c r="X1035" i="5" s="1"/>
  <c r="E1036" i="5"/>
  <c r="X1036" i="5" s="1"/>
  <c r="E1037" i="5"/>
  <c r="X1037" i="5" s="1"/>
  <c r="E1038" i="5"/>
  <c r="X1038" i="5" s="1"/>
  <c r="E1039" i="5"/>
  <c r="X1039" i="5" s="1"/>
  <c r="E1040" i="5"/>
  <c r="X1040" i="5" s="1"/>
  <c r="E1041" i="5"/>
  <c r="X1041" i="5" s="1"/>
  <c r="E1042" i="5"/>
  <c r="X1042" i="5" s="1"/>
  <c r="E1043" i="5"/>
  <c r="X1043" i="5" s="1"/>
  <c r="E1044" i="5"/>
  <c r="E1045" i="5"/>
  <c r="X1045" i="5" s="1"/>
  <c r="E1046" i="5"/>
  <c r="X1046" i="5" s="1"/>
  <c r="E1047" i="5"/>
  <c r="X1047" i="5" s="1"/>
  <c r="E1048" i="5"/>
  <c r="X1048" i="5" s="1"/>
  <c r="E1049" i="5"/>
  <c r="E1050" i="5"/>
  <c r="X1050" i="5" s="1"/>
  <c r="E1051" i="5"/>
  <c r="X1051" i="5" s="1"/>
  <c r="E1052" i="5"/>
  <c r="X1052" i="5" s="1"/>
  <c r="E1053" i="5"/>
  <c r="X1053" i="5" s="1"/>
  <c r="E1054" i="5"/>
  <c r="X1054" i="5" s="1"/>
  <c r="E1055" i="5"/>
  <c r="X1055" i="5" s="1"/>
  <c r="E1056" i="5"/>
  <c r="X1056" i="5" s="1"/>
  <c r="E1057" i="5"/>
  <c r="X1057" i="5" s="1"/>
  <c r="E1058" i="5"/>
  <c r="X1058" i="5" s="1"/>
  <c r="E1059" i="5"/>
  <c r="X1059" i="5" s="1"/>
  <c r="E1060" i="5"/>
  <c r="X1060" i="5" s="1"/>
  <c r="E1061" i="5"/>
  <c r="X1061" i="5" s="1"/>
  <c r="E1062" i="5"/>
  <c r="X1062" i="5" s="1"/>
  <c r="E1063" i="5"/>
  <c r="X1063" i="5" s="1"/>
  <c r="E1064" i="5"/>
  <c r="X1064" i="5" s="1"/>
  <c r="E1065" i="5"/>
  <c r="E1066" i="5"/>
  <c r="X1066" i="5" s="1"/>
  <c r="E1067" i="5"/>
  <c r="X1067" i="5" s="1"/>
  <c r="E1068" i="5"/>
  <c r="E1069" i="5"/>
  <c r="X1069" i="5" s="1"/>
  <c r="E1070" i="5"/>
  <c r="X1070" i="5" s="1"/>
  <c r="E1071" i="5"/>
  <c r="X1071" i="5" s="1"/>
  <c r="E1072" i="5"/>
  <c r="X1072" i="5" s="1"/>
  <c r="E1073" i="5"/>
  <c r="X1073" i="5" s="1"/>
  <c r="E1074" i="5"/>
  <c r="X1074" i="5" s="1"/>
  <c r="E1075" i="5"/>
  <c r="X1075" i="5" s="1"/>
  <c r="E1076" i="5"/>
  <c r="E1077" i="5"/>
  <c r="X1077" i="5" s="1"/>
  <c r="E1078" i="5"/>
  <c r="X1078" i="5" s="1"/>
  <c r="E1079" i="5"/>
  <c r="X1079" i="5" s="1"/>
  <c r="E1080" i="5"/>
  <c r="X1080" i="5" s="1"/>
  <c r="E1081" i="5"/>
  <c r="E1082" i="5"/>
  <c r="X1082" i="5" s="1"/>
  <c r="E1083" i="5"/>
  <c r="X1083" i="5" s="1"/>
  <c r="E1084" i="5"/>
  <c r="X1084" i="5" s="1"/>
  <c r="E1085" i="5"/>
  <c r="X1085" i="5" s="1"/>
  <c r="E1086" i="5"/>
  <c r="X1086" i="5" s="1"/>
  <c r="E1087" i="5"/>
  <c r="X1087" i="5" s="1"/>
  <c r="E1088" i="5"/>
  <c r="X1088" i="5" s="1"/>
  <c r="E1089" i="5"/>
  <c r="X1089" i="5" s="1"/>
  <c r="E1090" i="5"/>
  <c r="X1090" i="5" s="1"/>
  <c r="E1091" i="5"/>
  <c r="X1091" i="5" s="1"/>
  <c r="E1092" i="5"/>
  <c r="E1093" i="5"/>
  <c r="X1093" i="5" s="1"/>
  <c r="E1094" i="5"/>
  <c r="X1094" i="5" s="1"/>
  <c r="E1095" i="5"/>
  <c r="X1095" i="5" s="1"/>
  <c r="E1096" i="5"/>
  <c r="X1096" i="5" s="1"/>
  <c r="E1097" i="5"/>
  <c r="E1098" i="5"/>
  <c r="X1098" i="5" s="1"/>
  <c r="E1099" i="5"/>
  <c r="X1099" i="5" s="1"/>
  <c r="E1100" i="5"/>
  <c r="X1100" i="5" s="1"/>
  <c r="E1101" i="5"/>
  <c r="X1101" i="5" s="1"/>
  <c r="E1102" i="5"/>
  <c r="X1102" i="5" s="1"/>
  <c r="E1103" i="5"/>
  <c r="X1103" i="5" s="1"/>
  <c r="E1104" i="5"/>
  <c r="E1105" i="5"/>
  <c r="X1105" i="5" s="1"/>
  <c r="E1106" i="5"/>
  <c r="X1106" i="5" s="1"/>
  <c r="E1107" i="5"/>
  <c r="X1107" i="5" s="1"/>
  <c r="E1108" i="5"/>
  <c r="X1108" i="5" s="1"/>
  <c r="E1109" i="5"/>
  <c r="X1109" i="5" s="1"/>
  <c r="E1110" i="5"/>
  <c r="X1110" i="5" s="1"/>
  <c r="E1111" i="5"/>
  <c r="X1111" i="5" s="1"/>
  <c r="E1112" i="5"/>
  <c r="X1112" i="5" s="1"/>
  <c r="E1113" i="5"/>
  <c r="E1114" i="5"/>
  <c r="X1114" i="5" s="1"/>
  <c r="E1115" i="5"/>
  <c r="X1115" i="5" s="1"/>
  <c r="E1116" i="5"/>
  <c r="E1117" i="5"/>
  <c r="X1117" i="5" s="1"/>
  <c r="E1118" i="5"/>
  <c r="X1118" i="5" s="1"/>
  <c r="E1119" i="5"/>
  <c r="X1119" i="5" s="1"/>
  <c r="E1120" i="5"/>
  <c r="X1120" i="5" s="1"/>
  <c r="E1121" i="5"/>
  <c r="X1121" i="5" s="1"/>
  <c r="E1122" i="5"/>
  <c r="X1122" i="5" s="1"/>
  <c r="E1123" i="5"/>
  <c r="X1123" i="5" s="1"/>
  <c r="E1124" i="5"/>
  <c r="X1124" i="5" s="1"/>
  <c r="E1125" i="5"/>
  <c r="X1125" i="5" s="1"/>
  <c r="E1126" i="5"/>
  <c r="X1126" i="5" s="1"/>
  <c r="E1127" i="5"/>
  <c r="X1127" i="5" s="1"/>
  <c r="E1128" i="5"/>
  <c r="E1129" i="5"/>
  <c r="E1130" i="5"/>
  <c r="X1130" i="5" s="1"/>
  <c r="E1131" i="5"/>
  <c r="X1131" i="5" s="1"/>
  <c r="E1132" i="5"/>
  <c r="X1132" i="5" s="1"/>
  <c r="E1133" i="5"/>
  <c r="X1133" i="5" s="1"/>
  <c r="E1134" i="5"/>
  <c r="X1134" i="5" s="1"/>
  <c r="E1135" i="5"/>
  <c r="X1135" i="5" s="1"/>
  <c r="E1136" i="5"/>
  <c r="X1136" i="5" s="1"/>
  <c r="E1137" i="5"/>
  <c r="X1137" i="5" s="1"/>
  <c r="E1138" i="5"/>
  <c r="X1138" i="5" s="1"/>
  <c r="E1139" i="5"/>
  <c r="X1139" i="5" s="1"/>
  <c r="E1140" i="5"/>
  <c r="X1140" i="5" s="1"/>
  <c r="E1141" i="5"/>
  <c r="X1141" i="5" s="1"/>
  <c r="E1142" i="5"/>
  <c r="X1142" i="5" s="1"/>
  <c r="E1143" i="5"/>
  <c r="X1143" i="5" s="1"/>
  <c r="E1144" i="5"/>
  <c r="X1144" i="5" s="1"/>
  <c r="E1145" i="5"/>
  <c r="X1145" i="5" s="1"/>
  <c r="E1146" i="5"/>
  <c r="X1146" i="5" s="1"/>
  <c r="E1147" i="5"/>
  <c r="X1147" i="5" s="1"/>
  <c r="E1148" i="5"/>
  <c r="X1148" i="5" s="1"/>
  <c r="E1149" i="5"/>
  <c r="X1149" i="5" s="1"/>
  <c r="E1150" i="5"/>
  <c r="X1150" i="5" s="1"/>
  <c r="E1151" i="5"/>
  <c r="X1151" i="5" s="1"/>
  <c r="E1152" i="5"/>
  <c r="X1152" i="5" s="1"/>
  <c r="E1153" i="5"/>
  <c r="E1154" i="5"/>
  <c r="X1154" i="5" s="1"/>
  <c r="E1155" i="5"/>
  <c r="X1155" i="5" s="1"/>
  <c r="E1156" i="5"/>
  <c r="X1156" i="5" s="1"/>
  <c r="E1157" i="5"/>
  <c r="X1157" i="5" s="1"/>
  <c r="E1158" i="5"/>
  <c r="X1158" i="5" s="1"/>
  <c r="E1159" i="5"/>
  <c r="X1159" i="5" s="1"/>
  <c r="E1160" i="5"/>
  <c r="X1160" i="5" s="1"/>
  <c r="E1161" i="5"/>
  <c r="E1162" i="5"/>
  <c r="X1162" i="5" s="1"/>
  <c r="E1163" i="5"/>
  <c r="X1163" i="5" s="1"/>
  <c r="E1164" i="5"/>
  <c r="X1164" i="5" s="1"/>
  <c r="E1165" i="5"/>
  <c r="X1165" i="5" s="1"/>
  <c r="E1166" i="5"/>
  <c r="X1166" i="5" s="1"/>
  <c r="E1167" i="5"/>
  <c r="X1167" i="5" s="1"/>
  <c r="E1168" i="5"/>
  <c r="X1168" i="5" s="1"/>
  <c r="E1169" i="5"/>
  <c r="X1169" i="5" s="1"/>
  <c r="E1170" i="5"/>
  <c r="X1170" i="5" s="1"/>
  <c r="E1171" i="5"/>
  <c r="X1171" i="5" s="1"/>
  <c r="E1172" i="5"/>
  <c r="X1172" i="5" s="1"/>
  <c r="E1173" i="5"/>
  <c r="X1173" i="5" s="1"/>
  <c r="E1174" i="5"/>
  <c r="X1174" i="5" s="1"/>
  <c r="E1175" i="5"/>
  <c r="X1175" i="5" s="1"/>
  <c r="E1176" i="5"/>
  <c r="X1176" i="5" s="1"/>
  <c r="E1177" i="5"/>
  <c r="X1177" i="5" s="1"/>
  <c r="E1178" i="5"/>
  <c r="X1178" i="5" s="1"/>
  <c r="E1179" i="5"/>
  <c r="X1179" i="5" s="1"/>
  <c r="E1180" i="5"/>
  <c r="E1181" i="5"/>
  <c r="X1181" i="5" s="1"/>
  <c r="E1182" i="5"/>
  <c r="X1182" i="5" s="1"/>
  <c r="E1183" i="5"/>
  <c r="X1183" i="5" s="1"/>
  <c r="E1184" i="5"/>
  <c r="X1184" i="5" s="1"/>
  <c r="E1185" i="5"/>
  <c r="X1185" i="5" s="1"/>
  <c r="E1186" i="5"/>
  <c r="X1186" i="5" s="1"/>
  <c r="E1187" i="5"/>
  <c r="X1187" i="5" s="1"/>
  <c r="E1188" i="5"/>
  <c r="E1189" i="5"/>
  <c r="X1189" i="5" s="1"/>
  <c r="E1190" i="5"/>
  <c r="X1190" i="5" s="1"/>
  <c r="E1191" i="5"/>
  <c r="X1191" i="5" s="1"/>
  <c r="E1192" i="5"/>
  <c r="X1192" i="5" s="1"/>
  <c r="E1193" i="5"/>
  <c r="E1194" i="5"/>
  <c r="X1194" i="5" s="1"/>
  <c r="E1195" i="5"/>
  <c r="X1195" i="5" s="1"/>
  <c r="E1196" i="5"/>
  <c r="X1196" i="5" s="1"/>
  <c r="E1197" i="5"/>
  <c r="X1197" i="5" s="1"/>
  <c r="E1198" i="5"/>
  <c r="X1198" i="5" s="1"/>
  <c r="E1199" i="5"/>
  <c r="X1199" i="5" s="1"/>
  <c r="E1200" i="5"/>
  <c r="X1200" i="5" s="1"/>
  <c r="E1201" i="5"/>
  <c r="X1201" i="5" s="1"/>
  <c r="E1202" i="5"/>
  <c r="X1202" i="5" s="1"/>
  <c r="E1203" i="5"/>
  <c r="X1203" i="5" s="1"/>
  <c r="E1204" i="5"/>
  <c r="X1204" i="5" s="1"/>
  <c r="E1205" i="5"/>
  <c r="X1205" i="5" s="1"/>
  <c r="E1206" i="5"/>
  <c r="X1206" i="5" s="1"/>
  <c r="E1207" i="5"/>
  <c r="X1207" i="5" s="1"/>
  <c r="E1208" i="5"/>
  <c r="X1208" i="5" s="1"/>
  <c r="E1209" i="5"/>
  <c r="X1209" i="5" s="1"/>
  <c r="E1210" i="5"/>
  <c r="X1210" i="5" s="1"/>
  <c r="E1211" i="5"/>
  <c r="X1211" i="5" s="1"/>
  <c r="E1212" i="5"/>
  <c r="X1212" i="5" s="1"/>
  <c r="E1213" i="5"/>
  <c r="X1213" i="5" s="1"/>
  <c r="E1214" i="5"/>
  <c r="X1214" i="5" s="1"/>
  <c r="E1215" i="5"/>
  <c r="X1215" i="5" s="1"/>
  <c r="E1216" i="5"/>
  <c r="X1216" i="5" s="1"/>
  <c r="E1217" i="5"/>
  <c r="X1217" i="5" s="1"/>
  <c r="E1218" i="5"/>
  <c r="X1218" i="5" s="1"/>
  <c r="E1219" i="5"/>
  <c r="X1219" i="5" s="1"/>
  <c r="E1220" i="5"/>
  <c r="X1220" i="5" s="1"/>
  <c r="E1221" i="5"/>
  <c r="X1221" i="5" s="1"/>
  <c r="E1222" i="5"/>
  <c r="X1222" i="5" s="1"/>
  <c r="E1223" i="5"/>
  <c r="X1223" i="5" s="1"/>
  <c r="E1224" i="5"/>
  <c r="X1224" i="5" s="1"/>
  <c r="E1225" i="5"/>
  <c r="X1225" i="5" s="1"/>
  <c r="E1226" i="5"/>
  <c r="X1226" i="5" s="1"/>
  <c r="E1227" i="5"/>
  <c r="X1227" i="5" s="1"/>
  <c r="E1228" i="5"/>
  <c r="X1228" i="5" s="1"/>
  <c r="E1229" i="5"/>
  <c r="X1229" i="5" s="1"/>
  <c r="E1230" i="5"/>
  <c r="X1230" i="5" s="1"/>
  <c r="E1231" i="5"/>
  <c r="X1231" i="5" s="1"/>
  <c r="E1232" i="5"/>
  <c r="X1232" i="5" s="1"/>
  <c r="E1233" i="5"/>
  <c r="X1233" i="5" s="1"/>
  <c r="E1234" i="5"/>
  <c r="X1234" i="5" s="1"/>
  <c r="E1235" i="5"/>
  <c r="X1235" i="5" s="1"/>
  <c r="E1236" i="5"/>
  <c r="X1236" i="5" s="1"/>
  <c r="E1237" i="5"/>
  <c r="X1237" i="5" s="1"/>
  <c r="E1238" i="5"/>
  <c r="X1238" i="5" s="1"/>
  <c r="E1239" i="5"/>
  <c r="X1239" i="5" s="1"/>
  <c r="E1240" i="5"/>
  <c r="X1240" i="5" s="1"/>
  <c r="E1241" i="5"/>
  <c r="E1242" i="5"/>
  <c r="X1242" i="5" s="1"/>
  <c r="E1243" i="5"/>
  <c r="X1243" i="5" s="1"/>
  <c r="E1244" i="5"/>
  <c r="X1244" i="5" s="1"/>
  <c r="E1245" i="5"/>
  <c r="X1245" i="5" s="1"/>
  <c r="E1246" i="5"/>
  <c r="X1246" i="5" s="1"/>
  <c r="E1247" i="5"/>
  <c r="E1248" i="5"/>
  <c r="X1248" i="5" s="1"/>
  <c r="E1249" i="5"/>
  <c r="E1250" i="5"/>
  <c r="X1250" i="5" s="1"/>
  <c r="E1251" i="5"/>
  <c r="X1251" i="5" s="1"/>
  <c r="E1252" i="5"/>
  <c r="X1252" i="5" s="1"/>
  <c r="E1253" i="5"/>
  <c r="X1253" i="5" s="1"/>
  <c r="E1254" i="5"/>
  <c r="X1254" i="5" s="1"/>
  <c r="E1255" i="5"/>
  <c r="X1255" i="5" s="1"/>
  <c r="E1256" i="5"/>
  <c r="X1256" i="5" s="1"/>
  <c r="E1257" i="5"/>
  <c r="X1257" i="5" s="1"/>
  <c r="E1258" i="5"/>
  <c r="X1258" i="5" s="1"/>
  <c r="E1259" i="5"/>
  <c r="X1259" i="5" s="1"/>
  <c r="E1260" i="5"/>
  <c r="X1260" i="5" s="1"/>
  <c r="E1261" i="5"/>
  <c r="X1261" i="5" s="1"/>
  <c r="E1262" i="5"/>
  <c r="X1262" i="5" s="1"/>
  <c r="E1263" i="5"/>
  <c r="X1263" i="5" s="1"/>
  <c r="E1264" i="5"/>
  <c r="X1264" i="5" s="1"/>
  <c r="E1265" i="5"/>
  <c r="X1265" i="5" s="1"/>
  <c r="E1266" i="5"/>
  <c r="X1266" i="5" s="1"/>
  <c r="E1267" i="5"/>
  <c r="X1267" i="5" s="1"/>
  <c r="E1268" i="5"/>
  <c r="X1268" i="5" s="1"/>
  <c r="E1269" i="5"/>
  <c r="X1269" i="5" s="1"/>
  <c r="E1270" i="5"/>
  <c r="X1270" i="5" s="1"/>
  <c r="E1271" i="5"/>
  <c r="X1271" i="5" s="1"/>
  <c r="E1272" i="5"/>
  <c r="X1272" i="5" s="1"/>
  <c r="E1273" i="5"/>
  <c r="X1273" i="5" s="1"/>
  <c r="E1274" i="5"/>
  <c r="X1274" i="5" s="1"/>
  <c r="E1275" i="5"/>
  <c r="X1275" i="5" s="1"/>
  <c r="E1276" i="5"/>
  <c r="X1276" i="5" s="1"/>
  <c r="E1277" i="5"/>
  <c r="X1277" i="5" s="1"/>
  <c r="E1278" i="5"/>
  <c r="X1278" i="5" s="1"/>
  <c r="E1279" i="5"/>
  <c r="X1279" i="5" s="1"/>
  <c r="E1280" i="5"/>
  <c r="X1280" i="5" s="1"/>
  <c r="E1281" i="5"/>
  <c r="E1282" i="5"/>
  <c r="X1282" i="5" s="1"/>
  <c r="E1283" i="5"/>
  <c r="X1283" i="5" s="1"/>
  <c r="E1284" i="5"/>
  <c r="X1284" i="5" s="1"/>
  <c r="E1285" i="5"/>
  <c r="X1285" i="5" s="1"/>
  <c r="E1286" i="5"/>
  <c r="X1286" i="5" s="1"/>
  <c r="E1287" i="5"/>
  <c r="X1287" i="5" s="1"/>
  <c r="E1288" i="5"/>
  <c r="X1288" i="5" s="1"/>
  <c r="E1289" i="5"/>
  <c r="X1289" i="5" s="1"/>
  <c r="E1290" i="5"/>
  <c r="X1290" i="5" s="1"/>
  <c r="E1291" i="5"/>
  <c r="X1291" i="5" s="1"/>
  <c r="E1292" i="5"/>
  <c r="X1292" i="5" s="1"/>
  <c r="E1293" i="5"/>
  <c r="X1293" i="5" s="1"/>
  <c r="E1294" i="5"/>
  <c r="X1294" i="5" s="1"/>
  <c r="E1295" i="5"/>
  <c r="X1295" i="5" s="1"/>
  <c r="E1296" i="5"/>
  <c r="X1296" i="5" s="1"/>
  <c r="E1297" i="5"/>
  <c r="X1297" i="5" s="1"/>
  <c r="E1298" i="5"/>
  <c r="X1298" i="5" s="1"/>
  <c r="E1299" i="5"/>
  <c r="X1299" i="5" s="1"/>
  <c r="E1300" i="5"/>
  <c r="X1300" i="5" s="1"/>
  <c r="E1301" i="5"/>
  <c r="X1301" i="5" s="1"/>
  <c r="E1302" i="5"/>
  <c r="X1302" i="5" s="1"/>
  <c r="E1303" i="5"/>
  <c r="X1303" i="5" s="1"/>
  <c r="E1304" i="5"/>
  <c r="X1304" i="5" s="1"/>
  <c r="E1305" i="5"/>
  <c r="X1305" i="5" s="1"/>
  <c r="E1306" i="5"/>
  <c r="X1306" i="5" s="1"/>
  <c r="E1307" i="5"/>
  <c r="X1307" i="5" s="1"/>
  <c r="E1308" i="5"/>
  <c r="X1308" i="5" s="1"/>
  <c r="E1309" i="5"/>
  <c r="X1309" i="5" s="1"/>
  <c r="E1310" i="5"/>
  <c r="X1310" i="5" s="1"/>
  <c r="E1311" i="5"/>
  <c r="X1311" i="5" s="1"/>
  <c r="E1312" i="5"/>
  <c r="X1312" i="5" s="1"/>
  <c r="E1313" i="5"/>
  <c r="X1313" i="5" s="1"/>
  <c r="E1314" i="5"/>
  <c r="X1314" i="5" s="1"/>
  <c r="E1315" i="5"/>
  <c r="X1315" i="5" s="1"/>
  <c r="E1316" i="5"/>
  <c r="X1316" i="5" s="1"/>
  <c r="E1317" i="5"/>
  <c r="X1317" i="5" s="1"/>
  <c r="E1318" i="5"/>
  <c r="X1318" i="5" s="1"/>
  <c r="E1319" i="5"/>
  <c r="X1319" i="5" s="1"/>
  <c r="E1320" i="5"/>
  <c r="X1320" i="5" s="1"/>
  <c r="E1321" i="5"/>
  <c r="E1322" i="5"/>
  <c r="X1322" i="5" s="1"/>
  <c r="E1323" i="5"/>
  <c r="X1323" i="5" s="1"/>
  <c r="E1324" i="5"/>
  <c r="X1324" i="5" s="1"/>
  <c r="E1325" i="5"/>
  <c r="X1325" i="5" s="1"/>
  <c r="E1326" i="5"/>
  <c r="X1326" i="5" s="1"/>
  <c r="E1327" i="5"/>
  <c r="X1327" i="5" s="1"/>
  <c r="E1328" i="5"/>
  <c r="X1328" i="5" s="1"/>
  <c r="E1329" i="5"/>
  <c r="E1330" i="5"/>
  <c r="X1330" i="5" s="1"/>
  <c r="E1331" i="5"/>
  <c r="X1331" i="5" s="1"/>
  <c r="E1332" i="5"/>
  <c r="E1333" i="5"/>
  <c r="X1333" i="5" s="1"/>
  <c r="E1334" i="5"/>
  <c r="X1334" i="5" s="1"/>
  <c r="E1335" i="5"/>
  <c r="X1335" i="5" s="1"/>
  <c r="E1336" i="5"/>
  <c r="X1336" i="5" s="1"/>
  <c r="E1337" i="5"/>
  <c r="X1337" i="5" s="1"/>
  <c r="E1338" i="5"/>
  <c r="X1338" i="5" s="1"/>
  <c r="E1339" i="5"/>
  <c r="E1340" i="5"/>
  <c r="X1340" i="5" s="1"/>
  <c r="E1341" i="5"/>
  <c r="X1341" i="5" s="1"/>
  <c r="E1342" i="5"/>
  <c r="X1342" i="5" s="1"/>
  <c r="E1343" i="5"/>
  <c r="X1343" i="5" s="1"/>
  <c r="E1344" i="5"/>
  <c r="X1344" i="5" s="1"/>
  <c r="E1345" i="5"/>
  <c r="X1345" i="5" s="1"/>
  <c r="E1346" i="5"/>
  <c r="X1346" i="5" s="1"/>
  <c r="E1347" i="5"/>
  <c r="X1347" i="5" s="1"/>
  <c r="E1348" i="5"/>
  <c r="X1348" i="5" s="1"/>
  <c r="E1349" i="5"/>
  <c r="X1349" i="5" s="1"/>
  <c r="E1350" i="5"/>
  <c r="X1350" i="5" s="1"/>
  <c r="E1351" i="5"/>
  <c r="X1351" i="5" s="1"/>
  <c r="E1352" i="5"/>
  <c r="X1352" i="5" s="1"/>
  <c r="E1353" i="5"/>
  <c r="X1353" i="5" s="1"/>
  <c r="E1354" i="5"/>
  <c r="X1354" i="5" s="1"/>
  <c r="E1355" i="5"/>
  <c r="X1355" i="5" s="1"/>
  <c r="E1356" i="5"/>
  <c r="X1356" i="5" s="1"/>
  <c r="E1357" i="5"/>
  <c r="X1357" i="5" s="1"/>
  <c r="E1358" i="5"/>
  <c r="X1358" i="5" s="1"/>
  <c r="E1359" i="5"/>
  <c r="X1359" i="5" s="1"/>
  <c r="E1360" i="5"/>
  <c r="X1360" i="5" s="1"/>
  <c r="E1361" i="5"/>
  <c r="X1361" i="5" s="1"/>
  <c r="E1362" i="5"/>
  <c r="X1362" i="5" s="1"/>
  <c r="E1363" i="5"/>
  <c r="X1363" i="5" s="1"/>
  <c r="E1364" i="5"/>
  <c r="X1364" i="5" s="1"/>
  <c r="E1365" i="5"/>
  <c r="X1365" i="5" s="1"/>
  <c r="E1366" i="5"/>
  <c r="X1366" i="5" s="1"/>
  <c r="E1367" i="5"/>
  <c r="X1367" i="5" s="1"/>
  <c r="E1368" i="5"/>
  <c r="X1368" i="5" s="1"/>
  <c r="E1369" i="5"/>
  <c r="X1369" i="5" s="1"/>
  <c r="E1370" i="5"/>
  <c r="X1370" i="5" s="1"/>
  <c r="E1371" i="5"/>
  <c r="X1371" i="5" s="1"/>
  <c r="E1372" i="5"/>
  <c r="X1372" i="5" s="1"/>
  <c r="E1373" i="5"/>
  <c r="X1373" i="5" s="1"/>
  <c r="E1374" i="5"/>
  <c r="X1374" i="5" s="1"/>
  <c r="E1375" i="5"/>
  <c r="X1375" i="5" s="1"/>
  <c r="E1376" i="5"/>
  <c r="X1376" i="5" s="1"/>
  <c r="E1377" i="5"/>
  <c r="E1378" i="5"/>
  <c r="X1378" i="5" s="1"/>
  <c r="E1379" i="5"/>
  <c r="X1379" i="5" s="1"/>
  <c r="E1380" i="5"/>
  <c r="X1380" i="5" s="1"/>
  <c r="E1381" i="5"/>
  <c r="X1381" i="5" s="1"/>
  <c r="E1382" i="5"/>
  <c r="X1382" i="5" s="1"/>
  <c r="E1383" i="5"/>
  <c r="X1383" i="5" s="1"/>
  <c r="E1384" i="5"/>
  <c r="E1385" i="5"/>
  <c r="X1385" i="5" s="1"/>
  <c r="E1386" i="5"/>
  <c r="X1386" i="5" s="1"/>
  <c r="E1387" i="5"/>
  <c r="X1387" i="5" s="1"/>
  <c r="E1388" i="5"/>
  <c r="X1388" i="5" s="1"/>
  <c r="E1389" i="5"/>
  <c r="X1389" i="5" s="1"/>
  <c r="E1390" i="5"/>
  <c r="X1390" i="5" s="1"/>
  <c r="E1391" i="5"/>
  <c r="X1391" i="5" s="1"/>
  <c r="E1392" i="5"/>
  <c r="X1392" i="5" s="1"/>
  <c r="E1393" i="5"/>
  <c r="X1393" i="5" s="1"/>
  <c r="E1394" i="5"/>
  <c r="X1394" i="5" s="1"/>
  <c r="E1395" i="5"/>
  <c r="X1395" i="5" s="1"/>
  <c r="E1396" i="5"/>
  <c r="X1396" i="5" s="1"/>
  <c r="E1397" i="5"/>
  <c r="X1397" i="5" s="1"/>
  <c r="E1398" i="5"/>
  <c r="X1398" i="5" s="1"/>
  <c r="E1399" i="5"/>
  <c r="X1399" i="5" s="1"/>
  <c r="E1400" i="5"/>
  <c r="X1400" i="5" s="1"/>
  <c r="E1401" i="5"/>
  <c r="E1402" i="5"/>
  <c r="X1402" i="5" s="1"/>
  <c r="E1403" i="5"/>
  <c r="X1403" i="5" s="1"/>
  <c r="E1404" i="5"/>
  <c r="X1404" i="5" s="1"/>
  <c r="E1405" i="5"/>
  <c r="X1405" i="5" s="1"/>
  <c r="E1406" i="5"/>
  <c r="X1406" i="5" s="1"/>
  <c r="E1407" i="5"/>
  <c r="X1407" i="5" s="1"/>
  <c r="E1408" i="5"/>
  <c r="X1408" i="5" s="1"/>
  <c r="E1409" i="5"/>
  <c r="X1409" i="5" s="1"/>
  <c r="E1410" i="5"/>
  <c r="X1410" i="5" s="1"/>
  <c r="E1411" i="5"/>
  <c r="X1411" i="5" s="1"/>
  <c r="E1412" i="5"/>
  <c r="X1412" i="5" s="1"/>
  <c r="E1413" i="5"/>
  <c r="X1413" i="5" s="1"/>
  <c r="E1414" i="5"/>
  <c r="X1414" i="5" s="1"/>
  <c r="E1415" i="5"/>
  <c r="X1415" i="5" s="1"/>
  <c r="E1416" i="5"/>
  <c r="X1416" i="5" s="1"/>
  <c r="E1417" i="5"/>
  <c r="E1418" i="5"/>
  <c r="X1418" i="5" s="1"/>
  <c r="E1419" i="5"/>
  <c r="X1419" i="5" s="1"/>
  <c r="E1420" i="5"/>
  <c r="X1420" i="5" s="1"/>
  <c r="E1421" i="5"/>
  <c r="X1421" i="5" s="1"/>
  <c r="E1422" i="5"/>
  <c r="X1422" i="5" s="1"/>
  <c r="E1423" i="5"/>
  <c r="X1423" i="5" s="1"/>
  <c r="E1424" i="5"/>
  <c r="X1424" i="5" s="1"/>
  <c r="E1425" i="5"/>
  <c r="E1426" i="5"/>
  <c r="X1426" i="5" s="1"/>
  <c r="E1427" i="5"/>
  <c r="X1427" i="5" s="1"/>
  <c r="E1428" i="5"/>
  <c r="X1428" i="5" s="1"/>
  <c r="E1429" i="5"/>
  <c r="X1429" i="5" s="1"/>
  <c r="E1430" i="5"/>
  <c r="X1430" i="5" s="1"/>
  <c r="E1431" i="5"/>
  <c r="X1431" i="5" s="1"/>
  <c r="E1432" i="5"/>
  <c r="X1432" i="5" s="1"/>
  <c r="E1433" i="5"/>
  <c r="E1434" i="5"/>
  <c r="X1434" i="5" s="1"/>
  <c r="E1435" i="5"/>
  <c r="X1435" i="5" s="1"/>
  <c r="E1436" i="5"/>
  <c r="X1436" i="5" s="1"/>
  <c r="E1437" i="5"/>
  <c r="X1437" i="5" s="1"/>
  <c r="E1438" i="5"/>
  <c r="X1438" i="5" s="1"/>
  <c r="E1439" i="5"/>
  <c r="X1439" i="5" s="1"/>
  <c r="E1440" i="5"/>
  <c r="X1440" i="5" s="1"/>
  <c r="E1441" i="5"/>
  <c r="E1442" i="5"/>
  <c r="X1442" i="5" s="1"/>
  <c r="E1443" i="5"/>
  <c r="X1443" i="5" s="1"/>
  <c r="E1444" i="5"/>
  <c r="E1445" i="5"/>
  <c r="X1445" i="5" s="1"/>
  <c r="E1446" i="5"/>
  <c r="X1446" i="5" s="1"/>
  <c r="E1447" i="5"/>
  <c r="X1447" i="5" s="1"/>
  <c r="E1448" i="5"/>
  <c r="X1448" i="5" s="1"/>
  <c r="E1449" i="5"/>
  <c r="X1449" i="5" s="1"/>
  <c r="E1450" i="5"/>
  <c r="X1450" i="5" s="1"/>
  <c r="E1451" i="5"/>
  <c r="X1451" i="5" s="1"/>
  <c r="E1452" i="5"/>
  <c r="X1452" i="5" s="1"/>
  <c r="E1453" i="5"/>
  <c r="X1453" i="5" s="1"/>
  <c r="E1454" i="5"/>
  <c r="X1454" i="5" s="1"/>
  <c r="E1455" i="5"/>
  <c r="X1455" i="5" s="1"/>
  <c r="E1456" i="5"/>
  <c r="X1456" i="5" s="1"/>
  <c r="E1457" i="5"/>
  <c r="E1458" i="5"/>
  <c r="X1458" i="5" s="1"/>
  <c r="E1459" i="5"/>
  <c r="X1459" i="5" s="1"/>
  <c r="E1460" i="5"/>
  <c r="X1460" i="5" s="1"/>
  <c r="E1461" i="5"/>
  <c r="X1461" i="5" s="1"/>
  <c r="E1462" i="5"/>
  <c r="X1462" i="5" s="1"/>
  <c r="E1463" i="5"/>
  <c r="X1463" i="5" s="1"/>
  <c r="E1464" i="5"/>
  <c r="X1464" i="5" s="1"/>
  <c r="E1465" i="5"/>
  <c r="X1465" i="5" s="1"/>
  <c r="E1466" i="5"/>
  <c r="X1466" i="5" s="1"/>
  <c r="E1467" i="5"/>
  <c r="X1467" i="5" s="1"/>
  <c r="E1468" i="5"/>
  <c r="X1468" i="5" s="1"/>
  <c r="E1469" i="5"/>
  <c r="X1469" i="5" s="1"/>
  <c r="E1470" i="5"/>
  <c r="X1470" i="5" s="1"/>
  <c r="E1471" i="5"/>
  <c r="X1471" i="5" s="1"/>
  <c r="E1472" i="5"/>
  <c r="X1472" i="5" s="1"/>
  <c r="E1473" i="5"/>
  <c r="X1473" i="5" s="1"/>
  <c r="E1474" i="5"/>
  <c r="X1474" i="5" s="1"/>
  <c r="E1475" i="5"/>
  <c r="X1475" i="5" s="1"/>
  <c r="E1476" i="5"/>
  <c r="X1476" i="5" s="1"/>
  <c r="E1477" i="5"/>
  <c r="X1477" i="5" s="1"/>
  <c r="E1478" i="5"/>
  <c r="X1478" i="5" s="1"/>
  <c r="E1479" i="5"/>
  <c r="E1480" i="5"/>
  <c r="X1480" i="5" s="1"/>
  <c r="E1481" i="5"/>
  <c r="E1482" i="5"/>
  <c r="X1482" i="5" s="1"/>
  <c r="E1483" i="5"/>
  <c r="X1483" i="5" s="1"/>
  <c r="E1484" i="5"/>
  <c r="X1484" i="5" s="1"/>
  <c r="E1485" i="5"/>
  <c r="X1485" i="5" s="1"/>
  <c r="E1486" i="5"/>
  <c r="X1486" i="5" s="1"/>
  <c r="E1487" i="5"/>
  <c r="X1487" i="5" s="1"/>
  <c r="E1488" i="5"/>
  <c r="X1488" i="5" s="1"/>
  <c r="E1489" i="5"/>
  <c r="E1490" i="5"/>
  <c r="X1490" i="5" s="1"/>
  <c r="E1491" i="5"/>
  <c r="X1491" i="5" s="1"/>
  <c r="E1492" i="5"/>
  <c r="X1492" i="5" s="1"/>
  <c r="E1493" i="5"/>
  <c r="X1493" i="5" s="1"/>
  <c r="E1494" i="5"/>
  <c r="X1494" i="5" s="1"/>
  <c r="E1495" i="5"/>
  <c r="X1495" i="5" s="1"/>
  <c r="E1496" i="5"/>
  <c r="X1496" i="5" s="1"/>
  <c r="E1497" i="5"/>
  <c r="X1497" i="5" s="1"/>
  <c r="E1498" i="5"/>
  <c r="X1498" i="5" s="1"/>
  <c r="E1499" i="5"/>
  <c r="X1499" i="5" s="1"/>
  <c r="E1500" i="5"/>
  <c r="X1500" i="5" s="1"/>
  <c r="E1501" i="5"/>
  <c r="X1501" i="5" s="1"/>
  <c r="E1502" i="5"/>
  <c r="X1502" i="5" s="1"/>
  <c r="E1503" i="5"/>
  <c r="X1503" i="5" s="1"/>
  <c r="E1504" i="5"/>
  <c r="X1504" i="5" s="1"/>
  <c r="E1505" i="5"/>
  <c r="E1506" i="5"/>
  <c r="X1506" i="5" s="1"/>
  <c r="E1507" i="5"/>
  <c r="X1507" i="5" s="1"/>
  <c r="E1508" i="5"/>
  <c r="X1508" i="5" s="1"/>
  <c r="E1509" i="5"/>
  <c r="X1509" i="5" s="1"/>
  <c r="E1510" i="5"/>
  <c r="X1510" i="5" s="1"/>
  <c r="E1511" i="5"/>
  <c r="X1511" i="5" s="1"/>
  <c r="E1512" i="5"/>
  <c r="X1512" i="5" s="1"/>
  <c r="E1513" i="5"/>
  <c r="X1513" i="5" s="1"/>
  <c r="E1514" i="5"/>
  <c r="X1514" i="5" s="1"/>
  <c r="E1515" i="5"/>
  <c r="X1515" i="5" s="1"/>
  <c r="E1516" i="5"/>
  <c r="X1516" i="5" s="1"/>
  <c r="E1517" i="5"/>
  <c r="X1517" i="5" s="1"/>
  <c r="E1518" i="5"/>
  <c r="X1518" i="5" s="1"/>
  <c r="E1519" i="5"/>
  <c r="X1519" i="5" s="1"/>
  <c r="E1520" i="5"/>
  <c r="X1520" i="5" s="1"/>
  <c r="E1521" i="5"/>
  <c r="E1522" i="5"/>
  <c r="X1522" i="5" s="1"/>
  <c r="E1523" i="5"/>
  <c r="X1523" i="5" s="1"/>
  <c r="E1524" i="5"/>
  <c r="X1524" i="5" s="1"/>
  <c r="E1525" i="5"/>
  <c r="X1525" i="5" s="1"/>
  <c r="E1526" i="5"/>
  <c r="X1526" i="5" s="1"/>
  <c r="E1527" i="5"/>
  <c r="X1527" i="5" s="1"/>
  <c r="E1528" i="5"/>
  <c r="X1528" i="5" s="1"/>
  <c r="E1529" i="5"/>
  <c r="X1529" i="5" s="1"/>
  <c r="E1530" i="5"/>
  <c r="X1530" i="5" s="1"/>
  <c r="E1531" i="5"/>
  <c r="X1531" i="5" s="1"/>
  <c r="E1532" i="5"/>
  <c r="X1532" i="5" s="1"/>
  <c r="E1533" i="5"/>
  <c r="X1533" i="5" s="1"/>
  <c r="E1534" i="5"/>
  <c r="X1534" i="5" s="1"/>
  <c r="E1535" i="5"/>
  <c r="X1535" i="5" s="1"/>
  <c r="E1536" i="5"/>
  <c r="E1537" i="5"/>
  <c r="X1537" i="5" s="1"/>
  <c r="E1538" i="5"/>
  <c r="X1538" i="5" s="1"/>
  <c r="E1539" i="5"/>
  <c r="X1539" i="5" s="1"/>
  <c r="E1540" i="5"/>
  <c r="X1540" i="5" s="1"/>
  <c r="E1541" i="5"/>
  <c r="X1541" i="5" s="1"/>
  <c r="E1542" i="5"/>
  <c r="X1542" i="5" s="1"/>
  <c r="E1543" i="5"/>
  <c r="X1543" i="5" s="1"/>
  <c r="E1544" i="5"/>
  <c r="X1544" i="5" s="1"/>
  <c r="E1545" i="5"/>
  <c r="X1545" i="5" s="1"/>
  <c r="E1546" i="5"/>
  <c r="X1546" i="5" s="1"/>
  <c r="E1547" i="5"/>
  <c r="X1547" i="5" s="1"/>
  <c r="E1548" i="5"/>
  <c r="X1548" i="5" s="1"/>
  <c r="E1549" i="5"/>
  <c r="X1549" i="5" s="1"/>
  <c r="E1550" i="5"/>
  <c r="X1550" i="5" s="1"/>
  <c r="E1551" i="5"/>
  <c r="X1551" i="5" s="1"/>
  <c r="E1552" i="5"/>
  <c r="X1552" i="5" s="1"/>
  <c r="E1553" i="5"/>
  <c r="E1554" i="5"/>
  <c r="X1554" i="5" s="1"/>
  <c r="E1555" i="5"/>
  <c r="X1555" i="5" s="1"/>
  <c r="E1556" i="5"/>
  <c r="X1556" i="5" s="1"/>
  <c r="E1557" i="5"/>
  <c r="X1557" i="5" s="1"/>
  <c r="E1558" i="5"/>
  <c r="X1558" i="5" s="1"/>
  <c r="E1559" i="5"/>
  <c r="X1559" i="5" s="1"/>
  <c r="E1560" i="5"/>
  <c r="X1560" i="5" s="1"/>
  <c r="E1561" i="5"/>
  <c r="X1561" i="5" s="1"/>
  <c r="E1562" i="5"/>
  <c r="X1562" i="5" s="1"/>
  <c r="E1563" i="5"/>
  <c r="E1564" i="5"/>
  <c r="E1565" i="5"/>
  <c r="X1565" i="5" s="1"/>
  <c r="E1566" i="5"/>
  <c r="X1566" i="5" s="1"/>
  <c r="E1567" i="5"/>
  <c r="X1567" i="5" s="1"/>
  <c r="E1568" i="5"/>
  <c r="X1568" i="5" s="1"/>
  <c r="E1569" i="5"/>
  <c r="X1569" i="5" s="1"/>
  <c r="E1570" i="5"/>
  <c r="X1570" i="5" s="1"/>
  <c r="E1571" i="5"/>
  <c r="X1571" i="5" s="1"/>
  <c r="E1572" i="5"/>
  <c r="X1572" i="5" s="1"/>
  <c r="E1573" i="5"/>
  <c r="X1573" i="5" s="1"/>
  <c r="E1574" i="5"/>
  <c r="X1574" i="5" s="1"/>
  <c r="E1575" i="5"/>
  <c r="X1575" i="5" s="1"/>
  <c r="E1576" i="5"/>
  <c r="X1576" i="5" s="1"/>
  <c r="E1577" i="5"/>
  <c r="X1577" i="5" s="1"/>
  <c r="E1578" i="5"/>
  <c r="X1578" i="5" s="1"/>
  <c r="E1579" i="5"/>
  <c r="X1579" i="5" s="1"/>
  <c r="E1580" i="5"/>
  <c r="X1580" i="5" s="1"/>
  <c r="E1581" i="5"/>
  <c r="X1581" i="5" s="1"/>
  <c r="E1582" i="5"/>
  <c r="X1582" i="5" s="1"/>
  <c r="E1583" i="5"/>
  <c r="X1583" i="5" s="1"/>
  <c r="E1584" i="5"/>
  <c r="X1584" i="5" s="1"/>
  <c r="E1585" i="5"/>
  <c r="X1585" i="5" s="1"/>
  <c r="E1586" i="5"/>
  <c r="X1586" i="5" s="1"/>
  <c r="E1587" i="5"/>
  <c r="X1587" i="5" s="1"/>
  <c r="E1588" i="5"/>
  <c r="X1588" i="5" s="1"/>
  <c r="E1589" i="5"/>
  <c r="X1589" i="5" s="1"/>
  <c r="E1590" i="5"/>
  <c r="X1590" i="5" s="1"/>
  <c r="E1591" i="5"/>
  <c r="X1591" i="5" s="1"/>
  <c r="E1592" i="5"/>
  <c r="X1592" i="5" s="1"/>
  <c r="E1593" i="5"/>
  <c r="E1594" i="5"/>
  <c r="X1594" i="5" s="1"/>
  <c r="E1595" i="5"/>
  <c r="X1595" i="5" s="1"/>
  <c r="E1596" i="5"/>
  <c r="X1596" i="5" s="1"/>
  <c r="E1597" i="5"/>
  <c r="X1597" i="5" s="1"/>
  <c r="E1598" i="5"/>
  <c r="X1598" i="5" s="1"/>
  <c r="E1599" i="5"/>
  <c r="X1599" i="5" s="1"/>
  <c r="E1600" i="5"/>
  <c r="E1601" i="5"/>
  <c r="E1602" i="5"/>
  <c r="X1602" i="5" s="1"/>
  <c r="E1603" i="5"/>
  <c r="X1603" i="5" s="1"/>
  <c r="E1604" i="5"/>
  <c r="X1604" i="5" s="1"/>
  <c r="E1605" i="5"/>
  <c r="X1605" i="5" s="1"/>
  <c r="E1606" i="5"/>
  <c r="X1606" i="5" s="1"/>
  <c r="E1607" i="5"/>
  <c r="X1607" i="5" s="1"/>
  <c r="E1608" i="5"/>
  <c r="X1608" i="5" s="1"/>
  <c r="E1609" i="5"/>
  <c r="X1609" i="5" s="1"/>
  <c r="E1610" i="5"/>
  <c r="X1610" i="5" s="1"/>
  <c r="E1611" i="5"/>
  <c r="X1611" i="5" s="1"/>
  <c r="E1612" i="5"/>
  <c r="X1612" i="5" s="1"/>
  <c r="E1613" i="5"/>
  <c r="X1613" i="5" s="1"/>
  <c r="E1614" i="5"/>
  <c r="X1614" i="5" s="1"/>
  <c r="E1615" i="5"/>
  <c r="X1615" i="5" s="1"/>
  <c r="E1616" i="5"/>
  <c r="X1616" i="5" s="1"/>
  <c r="E1617" i="5"/>
  <c r="X1617" i="5" s="1"/>
  <c r="E1618" i="5"/>
  <c r="X1618" i="5" s="1"/>
  <c r="E1619" i="5"/>
  <c r="X1619" i="5" s="1"/>
  <c r="E1620" i="5"/>
  <c r="X1620" i="5" s="1"/>
  <c r="E1621" i="5"/>
  <c r="X1621" i="5" s="1"/>
  <c r="E1622" i="5"/>
  <c r="X1622" i="5" s="1"/>
  <c r="E1623" i="5"/>
  <c r="X1623" i="5" s="1"/>
  <c r="E1624" i="5"/>
  <c r="X1624" i="5" s="1"/>
  <c r="E1625" i="5"/>
  <c r="E1626" i="5"/>
  <c r="X1626" i="5" s="1"/>
  <c r="E1627" i="5"/>
  <c r="X1627" i="5" s="1"/>
  <c r="E1628" i="5"/>
  <c r="X1628" i="5" s="1"/>
  <c r="E1629" i="5"/>
  <c r="X1629" i="5" s="1"/>
  <c r="E1630" i="5"/>
  <c r="X1630" i="5" s="1"/>
  <c r="E1631" i="5"/>
  <c r="X1631" i="5" s="1"/>
  <c r="E1632" i="5"/>
  <c r="X1632" i="5" s="1"/>
  <c r="E1633" i="5"/>
  <c r="E1634" i="5"/>
  <c r="X1634" i="5" s="1"/>
  <c r="E1635" i="5"/>
  <c r="X1635" i="5" s="1"/>
  <c r="E1636" i="5"/>
  <c r="X1636" i="5" s="1"/>
  <c r="E1637" i="5"/>
  <c r="X1637" i="5" s="1"/>
  <c r="E1638" i="5"/>
  <c r="X1638" i="5" s="1"/>
  <c r="E1639" i="5"/>
  <c r="X1639" i="5" s="1"/>
  <c r="E1640" i="5"/>
  <c r="X1640" i="5" s="1"/>
  <c r="E1641" i="5"/>
  <c r="E1642" i="5"/>
  <c r="X1642" i="5" s="1"/>
  <c r="E1643" i="5"/>
  <c r="X1643" i="5" s="1"/>
  <c r="E1644" i="5"/>
  <c r="X1644" i="5" s="1"/>
  <c r="E1645" i="5"/>
  <c r="X1645" i="5" s="1"/>
  <c r="E1646" i="5"/>
  <c r="X1646" i="5" s="1"/>
  <c r="E1647" i="5"/>
  <c r="X1647" i="5" s="1"/>
  <c r="E1648" i="5"/>
  <c r="X1648" i="5" s="1"/>
  <c r="E1649" i="5"/>
  <c r="X1649" i="5" s="1"/>
  <c r="E1650" i="5"/>
  <c r="X1650" i="5" s="1"/>
  <c r="E1651" i="5"/>
  <c r="X1651" i="5" s="1"/>
  <c r="E1652" i="5"/>
  <c r="E1653" i="5"/>
  <c r="X1653" i="5" s="1"/>
  <c r="E1654" i="5"/>
  <c r="X1654" i="5" s="1"/>
  <c r="E1655" i="5"/>
  <c r="X1655" i="5" s="1"/>
  <c r="E1656" i="5"/>
  <c r="X1656" i="5" s="1"/>
  <c r="E1657" i="5"/>
  <c r="X1657" i="5" s="1"/>
  <c r="E1658" i="5"/>
  <c r="X1658" i="5" s="1"/>
  <c r="E1659" i="5"/>
  <c r="X1659" i="5" s="1"/>
  <c r="E1660" i="5"/>
  <c r="X1660" i="5" s="1"/>
  <c r="E1661" i="5"/>
  <c r="X1661" i="5" s="1"/>
  <c r="E1662" i="5"/>
  <c r="X1662" i="5" s="1"/>
  <c r="E1663" i="5"/>
  <c r="X1663" i="5" s="1"/>
  <c r="E1664" i="5"/>
  <c r="X1664" i="5" s="1"/>
  <c r="E1665" i="5"/>
  <c r="X1665" i="5" s="1"/>
  <c r="E1666" i="5"/>
  <c r="X1666" i="5" s="1"/>
  <c r="E1667" i="5"/>
  <c r="X1667" i="5" s="1"/>
  <c r="E1668" i="5"/>
  <c r="X1668" i="5" s="1"/>
  <c r="E1669" i="5"/>
  <c r="X1669" i="5" s="1"/>
  <c r="E1670" i="5"/>
  <c r="X1670" i="5" s="1"/>
  <c r="E1671" i="5"/>
  <c r="X1671" i="5" s="1"/>
  <c r="E1672" i="5"/>
  <c r="X1672" i="5" s="1"/>
  <c r="E1673" i="5"/>
  <c r="X1673" i="5" s="1"/>
  <c r="E1674" i="5"/>
  <c r="X1674" i="5" s="1"/>
  <c r="E1675" i="5"/>
  <c r="X1675" i="5" s="1"/>
  <c r="E1676" i="5"/>
  <c r="X1676" i="5" s="1"/>
  <c r="E1677" i="5"/>
  <c r="X1677" i="5" s="1"/>
  <c r="E1678" i="5"/>
  <c r="X1678" i="5" s="1"/>
  <c r="E1679" i="5"/>
  <c r="E1680" i="5"/>
  <c r="X1680" i="5" s="1"/>
  <c r="E1681" i="5"/>
  <c r="X1681" i="5" s="1"/>
  <c r="E1682" i="5"/>
  <c r="X1682" i="5" s="1"/>
  <c r="E1683" i="5"/>
  <c r="X1683" i="5" s="1"/>
  <c r="E1684" i="5"/>
  <c r="X1684" i="5" s="1"/>
  <c r="E1685" i="5"/>
  <c r="X1685" i="5" s="1"/>
  <c r="E1686" i="5"/>
  <c r="X1686" i="5" s="1"/>
  <c r="E1687" i="5"/>
  <c r="X1687" i="5" s="1"/>
  <c r="E1688" i="5"/>
  <c r="X1688" i="5" s="1"/>
  <c r="E1689" i="5"/>
  <c r="X1689" i="5" s="1"/>
  <c r="E1690" i="5"/>
  <c r="X1690" i="5" s="1"/>
  <c r="E1691" i="5"/>
  <c r="X1691" i="5" s="1"/>
  <c r="E1692" i="5"/>
  <c r="X1692" i="5" s="1"/>
  <c r="E1693" i="5"/>
  <c r="X1693" i="5" s="1"/>
  <c r="E1694" i="5"/>
  <c r="X1694" i="5" s="1"/>
  <c r="E1695" i="5"/>
  <c r="X1695" i="5" s="1"/>
  <c r="E1696" i="5"/>
  <c r="X1696" i="5" s="1"/>
  <c r="E1697" i="5"/>
  <c r="X1697" i="5" s="1"/>
  <c r="E1698" i="5"/>
  <c r="X1698" i="5" s="1"/>
  <c r="E1699" i="5"/>
  <c r="X1699" i="5" s="1"/>
  <c r="E1700" i="5"/>
  <c r="X1700" i="5" s="1"/>
  <c r="E1701" i="5"/>
  <c r="X1701" i="5" s="1"/>
  <c r="E1702" i="5"/>
  <c r="X1702" i="5" s="1"/>
  <c r="E1703" i="5"/>
  <c r="X1703" i="5" s="1"/>
  <c r="E1704" i="5"/>
  <c r="X1704" i="5" s="1"/>
  <c r="E1705" i="5"/>
  <c r="X1705" i="5" s="1"/>
  <c r="E1706" i="5"/>
  <c r="X1706" i="5" s="1"/>
  <c r="E1707" i="5"/>
  <c r="X1707" i="5" s="1"/>
  <c r="E1708" i="5"/>
  <c r="X1708" i="5" s="1"/>
  <c r="E1709" i="5"/>
  <c r="X1709" i="5" s="1"/>
  <c r="E1710" i="5"/>
  <c r="X1710" i="5" s="1"/>
  <c r="E1711" i="5"/>
  <c r="X1711" i="5" s="1"/>
  <c r="E1712" i="5"/>
  <c r="X1712" i="5" s="1"/>
  <c r="E1713" i="5"/>
  <c r="E1714" i="5"/>
  <c r="X1714" i="5" s="1"/>
  <c r="E1715" i="5"/>
  <c r="X1715" i="5" s="1"/>
  <c r="E1716" i="5"/>
  <c r="X1716" i="5" s="1"/>
  <c r="E1717" i="5"/>
  <c r="X1717" i="5" s="1"/>
  <c r="E1718" i="5"/>
  <c r="X1718" i="5" s="1"/>
  <c r="E1719" i="5"/>
  <c r="X1719" i="5" s="1"/>
  <c r="E1720" i="5"/>
  <c r="X1720" i="5" s="1"/>
  <c r="E1721" i="5"/>
  <c r="E1722" i="5"/>
  <c r="X1722" i="5" s="1"/>
  <c r="E1723" i="5"/>
  <c r="X1723" i="5" s="1"/>
  <c r="E1724" i="5"/>
  <c r="X1724" i="5" s="1"/>
  <c r="E1725" i="5"/>
  <c r="X1725" i="5" s="1"/>
  <c r="E1726" i="5"/>
  <c r="X1726" i="5" s="1"/>
  <c r="E1727" i="5"/>
  <c r="X1727" i="5" s="1"/>
  <c r="E1728" i="5"/>
  <c r="X1728" i="5" s="1"/>
  <c r="E1729" i="5"/>
  <c r="X1729" i="5" s="1"/>
  <c r="E1730" i="5"/>
  <c r="X1730" i="5" s="1"/>
  <c r="E1731" i="5"/>
  <c r="X1731" i="5" s="1"/>
  <c r="E1732" i="5"/>
  <c r="X1732" i="5" s="1"/>
  <c r="E1733" i="5"/>
  <c r="X1733" i="5" s="1"/>
  <c r="E1734" i="5"/>
  <c r="X1734" i="5" s="1"/>
  <c r="E1735" i="5"/>
  <c r="X1735" i="5" s="1"/>
  <c r="E1736" i="5"/>
  <c r="X1736" i="5" s="1"/>
  <c r="E1737" i="5"/>
  <c r="X1737" i="5" s="1"/>
  <c r="E1738" i="5"/>
  <c r="X1738" i="5" s="1"/>
  <c r="E1739" i="5"/>
  <c r="X1739" i="5" s="1"/>
  <c r="E1740" i="5"/>
  <c r="X1740" i="5" s="1"/>
  <c r="E1741" i="5"/>
  <c r="X1741" i="5" s="1"/>
  <c r="E1742" i="5"/>
  <c r="X1742" i="5" s="1"/>
  <c r="E1743" i="5"/>
  <c r="X1743" i="5" s="1"/>
  <c r="E1744" i="5"/>
  <c r="X1744" i="5" s="1"/>
  <c r="E1745" i="5"/>
  <c r="E1746" i="5"/>
  <c r="X1746" i="5" s="1"/>
  <c r="E1747" i="5"/>
  <c r="X1747" i="5" s="1"/>
  <c r="E1748" i="5"/>
  <c r="X1748" i="5" s="1"/>
  <c r="E1749" i="5"/>
  <c r="X1749" i="5" s="1"/>
  <c r="E1750" i="5"/>
  <c r="X1750" i="5" s="1"/>
  <c r="E1751" i="5"/>
  <c r="X1751" i="5" s="1"/>
  <c r="E1752" i="5"/>
  <c r="X1752" i="5" s="1"/>
  <c r="E1753" i="5"/>
  <c r="X1753" i="5" s="1"/>
  <c r="E1754" i="5"/>
  <c r="X1754" i="5" s="1"/>
  <c r="E1755" i="5"/>
  <c r="X1755" i="5" s="1"/>
  <c r="E1756" i="5"/>
  <c r="X1756" i="5" s="1"/>
  <c r="E1757" i="5"/>
  <c r="X1757" i="5" s="1"/>
  <c r="E1758" i="5"/>
  <c r="X1758" i="5" s="1"/>
  <c r="E1759" i="5"/>
  <c r="X1759" i="5" s="1"/>
  <c r="E1760" i="5"/>
  <c r="X1760" i="5" s="1"/>
  <c r="E1761" i="5"/>
  <c r="X1761" i="5" s="1"/>
  <c r="E1762" i="5"/>
  <c r="X1762" i="5" s="1"/>
  <c r="E1763" i="5"/>
  <c r="X1763" i="5" s="1"/>
  <c r="E1764" i="5"/>
  <c r="X1764" i="5" s="1"/>
  <c r="E1765" i="5"/>
  <c r="X1765" i="5" s="1"/>
  <c r="E1766" i="5"/>
  <c r="X1766" i="5" s="1"/>
  <c r="E1767" i="5"/>
  <c r="X1767" i="5" s="1"/>
  <c r="E1768" i="5"/>
  <c r="X1768" i="5" s="1"/>
  <c r="E1769" i="5"/>
  <c r="X1769" i="5" s="1"/>
  <c r="E1770" i="5"/>
  <c r="X1770" i="5" s="1"/>
  <c r="E1771" i="5"/>
  <c r="X1771" i="5" s="1"/>
  <c r="E1772" i="5"/>
  <c r="X1772" i="5" s="1"/>
  <c r="E1773" i="5"/>
  <c r="X1773" i="5" s="1"/>
  <c r="E1774" i="5"/>
  <c r="X1774" i="5" s="1"/>
  <c r="E1775" i="5"/>
  <c r="X1775" i="5" s="1"/>
  <c r="E1776" i="5"/>
  <c r="X1776" i="5" s="1"/>
  <c r="E1777" i="5"/>
  <c r="X1777" i="5" s="1"/>
  <c r="E1778" i="5"/>
  <c r="X1778" i="5" s="1"/>
  <c r="E1779" i="5"/>
  <c r="X1779" i="5" s="1"/>
  <c r="E1780" i="5"/>
  <c r="X1780" i="5" s="1"/>
  <c r="E1781" i="5"/>
  <c r="X1781" i="5" s="1"/>
  <c r="E1782" i="5"/>
  <c r="X1782" i="5" s="1"/>
  <c r="E1783" i="5"/>
  <c r="X1783" i="5" s="1"/>
  <c r="E1784" i="5"/>
  <c r="X1784" i="5" s="1"/>
  <c r="E1785" i="5"/>
  <c r="E1786" i="5"/>
  <c r="X1786" i="5" s="1"/>
  <c r="E1787" i="5"/>
  <c r="X1787" i="5" s="1"/>
  <c r="E1788" i="5"/>
  <c r="X1788" i="5" s="1"/>
  <c r="E1789" i="5"/>
  <c r="X1789" i="5" s="1"/>
  <c r="E1790" i="5"/>
  <c r="X1790" i="5" s="1"/>
  <c r="E1791" i="5"/>
  <c r="X1791" i="5" s="1"/>
  <c r="E1792" i="5"/>
  <c r="X1792" i="5" s="1"/>
  <c r="E1793" i="5"/>
  <c r="X1793" i="5" s="1"/>
  <c r="E1794" i="5"/>
  <c r="X1794" i="5" s="1"/>
  <c r="E1795" i="5"/>
  <c r="X1795" i="5" s="1"/>
  <c r="E1796" i="5"/>
  <c r="X1796" i="5" s="1"/>
  <c r="E1797" i="5"/>
  <c r="X1797" i="5" s="1"/>
  <c r="E1798" i="5"/>
  <c r="X1798" i="5" s="1"/>
  <c r="E1799" i="5"/>
  <c r="X1799" i="5" s="1"/>
  <c r="E1800" i="5"/>
  <c r="X1800" i="5" s="1"/>
  <c r="E1801" i="5"/>
  <c r="E1802" i="5"/>
  <c r="X1802" i="5" s="1"/>
  <c r="E1803" i="5"/>
  <c r="X1803" i="5" s="1"/>
  <c r="E1804" i="5"/>
  <c r="X1804" i="5" s="1"/>
  <c r="E1805" i="5"/>
  <c r="X1805" i="5" s="1"/>
  <c r="E1806" i="5"/>
  <c r="X1806" i="5" s="1"/>
  <c r="E1807" i="5"/>
  <c r="X1807" i="5" s="1"/>
  <c r="E1808" i="5"/>
  <c r="X1808" i="5" s="1"/>
  <c r="E1809" i="5"/>
  <c r="E1810" i="5"/>
  <c r="X1810" i="5" s="1"/>
  <c r="E1811" i="5"/>
  <c r="X1811" i="5" s="1"/>
  <c r="E1812" i="5"/>
  <c r="X1812" i="5" s="1"/>
  <c r="E1813" i="5"/>
  <c r="X1813" i="5" s="1"/>
  <c r="E1814" i="5"/>
  <c r="X1814" i="5" s="1"/>
  <c r="E1815" i="5"/>
  <c r="X1815" i="5" s="1"/>
  <c r="E1816" i="5"/>
  <c r="X1816" i="5" s="1"/>
  <c r="E1817" i="5"/>
  <c r="X1817" i="5" s="1"/>
  <c r="E1818" i="5"/>
  <c r="X1818" i="5" s="1"/>
  <c r="E1819" i="5"/>
  <c r="X1819" i="5" s="1"/>
  <c r="E1820" i="5"/>
  <c r="X1820" i="5" s="1"/>
  <c r="E1821" i="5"/>
  <c r="X1821" i="5" s="1"/>
  <c r="E1822" i="5"/>
  <c r="X1822" i="5" s="1"/>
  <c r="E1823" i="5"/>
  <c r="X1823" i="5" s="1"/>
  <c r="E1824" i="5"/>
  <c r="X1824" i="5" s="1"/>
  <c r="E1825" i="5"/>
  <c r="E1826" i="5"/>
  <c r="X1826" i="5" s="1"/>
  <c r="E1827" i="5"/>
  <c r="X1827" i="5" s="1"/>
  <c r="E1828" i="5"/>
  <c r="X1828" i="5" s="1"/>
  <c r="E1829" i="5"/>
  <c r="X1829" i="5" s="1"/>
  <c r="E1830" i="5"/>
  <c r="X1830" i="5" s="1"/>
  <c r="E1831" i="5"/>
  <c r="X1831" i="5" s="1"/>
  <c r="E1832" i="5"/>
  <c r="X1832" i="5" s="1"/>
  <c r="E1833" i="5"/>
  <c r="E1834" i="5"/>
  <c r="X1834" i="5" s="1"/>
  <c r="E1835" i="5"/>
  <c r="X1835" i="5" s="1"/>
  <c r="E1836" i="5"/>
  <c r="X1836" i="5" s="1"/>
  <c r="E1837" i="5"/>
  <c r="X1837" i="5" s="1"/>
  <c r="E1838" i="5"/>
  <c r="X1838" i="5" s="1"/>
  <c r="E1839" i="5"/>
  <c r="X1839" i="5" s="1"/>
  <c r="E1840" i="5"/>
  <c r="X1840" i="5" s="1"/>
  <c r="E1841" i="5"/>
  <c r="E1842" i="5"/>
  <c r="X1842" i="5" s="1"/>
  <c r="E1843" i="5"/>
  <c r="X1843" i="5" s="1"/>
  <c r="E1844" i="5"/>
  <c r="X1844" i="5" s="1"/>
  <c r="E1845" i="5"/>
  <c r="X1845" i="5" s="1"/>
  <c r="E1846" i="5"/>
  <c r="X1846" i="5" s="1"/>
  <c r="E1847" i="5"/>
  <c r="X1847" i="5" s="1"/>
  <c r="E1848" i="5"/>
  <c r="X1848" i="5" s="1"/>
  <c r="E1849" i="5"/>
  <c r="E1850" i="5"/>
  <c r="X1850" i="5" s="1"/>
  <c r="E1851" i="5"/>
  <c r="X1851" i="5" s="1"/>
  <c r="E1852" i="5"/>
  <c r="X1852" i="5" s="1"/>
  <c r="E1853" i="5"/>
  <c r="X1853" i="5" s="1"/>
  <c r="E1854" i="5"/>
  <c r="X1854" i="5" s="1"/>
  <c r="E1855" i="5"/>
  <c r="X1855" i="5" s="1"/>
  <c r="E1856" i="5"/>
  <c r="X1856" i="5" s="1"/>
  <c r="E1857" i="5"/>
  <c r="E1858" i="5"/>
  <c r="X1858" i="5" s="1"/>
  <c r="E1859" i="5"/>
  <c r="X1859" i="5" s="1"/>
  <c r="E1860" i="5"/>
  <c r="X1860" i="5" s="1"/>
  <c r="E1861" i="5"/>
  <c r="X1861" i="5" s="1"/>
  <c r="E1862" i="5"/>
  <c r="X1862" i="5" s="1"/>
  <c r="E1863" i="5"/>
  <c r="X1863" i="5" s="1"/>
  <c r="E1864" i="5"/>
  <c r="E1865" i="5"/>
  <c r="X1865" i="5" s="1"/>
  <c r="E1866" i="5"/>
  <c r="X1866" i="5" s="1"/>
  <c r="E1867" i="5"/>
  <c r="X1867" i="5" s="1"/>
  <c r="E1868" i="5"/>
  <c r="E1869" i="5"/>
  <c r="X1869" i="5" s="1"/>
  <c r="E1870" i="5"/>
  <c r="X1870" i="5" s="1"/>
  <c r="E1871" i="5"/>
  <c r="X1871" i="5" s="1"/>
  <c r="E1872" i="5"/>
  <c r="X1872" i="5" s="1"/>
  <c r="E1873" i="5"/>
  <c r="X1873" i="5" s="1"/>
  <c r="E1874" i="5"/>
  <c r="X1874" i="5" s="1"/>
  <c r="E1875" i="5"/>
  <c r="X1875" i="5" s="1"/>
  <c r="E1876" i="5"/>
  <c r="X1876" i="5" s="1"/>
  <c r="E1877" i="5"/>
  <c r="X1877" i="5" s="1"/>
  <c r="E1878" i="5"/>
  <c r="X1878" i="5" s="1"/>
  <c r="E1879" i="5"/>
  <c r="X1879" i="5" s="1"/>
  <c r="E1880" i="5"/>
  <c r="X1880" i="5" s="1"/>
  <c r="E1881" i="5"/>
  <c r="X1881" i="5" s="1"/>
  <c r="E1882" i="5"/>
  <c r="X1882" i="5" s="1"/>
  <c r="E1883" i="5"/>
  <c r="X1883" i="5" s="1"/>
  <c r="E1884" i="5"/>
  <c r="X1884" i="5" s="1"/>
  <c r="E1885" i="5"/>
  <c r="X1885" i="5" s="1"/>
  <c r="E1886" i="5"/>
  <c r="X1886" i="5" s="1"/>
  <c r="E1887" i="5"/>
  <c r="X1887" i="5" s="1"/>
  <c r="E1888" i="5"/>
  <c r="X1888" i="5" s="1"/>
  <c r="E1889" i="5"/>
  <c r="E1890" i="5"/>
  <c r="X1890" i="5" s="1"/>
  <c r="E1891" i="5"/>
  <c r="X1891" i="5" s="1"/>
  <c r="E1892" i="5"/>
  <c r="X1892" i="5" s="1"/>
  <c r="E1893" i="5"/>
  <c r="X1893" i="5" s="1"/>
  <c r="E1894" i="5"/>
  <c r="X1894" i="5" s="1"/>
  <c r="E1895" i="5"/>
  <c r="X1895" i="5" s="1"/>
  <c r="E1896" i="5"/>
  <c r="E1897" i="5"/>
  <c r="X1897" i="5" s="1"/>
  <c r="E1898" i="5"/>
  <c r="X1898" i="5" s="1"/>
  <c r="E1899" i="5"/>
  <c r="X1899" i="5" s="1"/>
  <c r="E1900" i="5"/>
  <c r="X1900" i="5" s="1"/>
  <c r="E1901" i="5"/>
  <c r="X1901" i="5" s="1"/>
  <c r="E1902" i="5"/>
  <c r="X1902" i="5" s="1"/>
  <c r="E1903" i="5"/>
  <c r="X1903" i="5" s="1"/>
  <c r="E1904" i="5"/>
  <c r="X1904" i="5" s="1"/>
  <c r="E1905" i="5"/>
  <c r="X1905" i="5" s="1"/>
  <c r="E1906" i="5"/>
  <c r="X1906" i="5" s="1"/>
  <c r="E1907" i="5"/>
  <c r="X1907" i="5" s="1"/>
  <c r="E1908" i="5"/>
  <c r="X1908" i="5" s="1"/>
  <c r="E1909" i="5"/>
  <c r="X1909" i="5" s="1"/>
  <c r="E1910" i="5"/>
  <c r="X1910" i="5" s="1"/>
  <c r="E1911" i="5"/>
  <c r="X1911" i="5" s="1"/>
  <c r="E1912" i="5"/>
  <c r="X1912" i="5" s="1"/>
  <c r="E1913" i="5"/>
  <c r="X1913" i="5" s="1"/>
  <c r="E1914" i="5"/>
  <c r="X1914" i="5" s="1"/>
  <c r="E1915" i="5"/>
  <c r="X1915" i="5" s="1"/>
  <c r="E1916" i="5"/>
  <c r="X1916" i="5" s="1"/>
  <c r="E1917" i="5"/>
  <c r="X1917" i="5" s="1"/>
  <c r="E1918" i="5"/>
  <c r="X1918" i="5" s="1"/>
  <c r="E1919" i="5"/>
  <c r="X1919" i="5" s="1"/>
  <c r="E1920" i="5"/>
  <c r="X1920" i="5" s="1"/>
  <c r="E1921" i="5"/>
  <c r="X1921" i="5" s="1"/>
  <c r="E1922" i="5"/>
  <c r="X1922" i="5" s="1"/>
  <c r="E1923" i="5"/>
  <c r="X1923" i="5" s="1"/>
  <c r="E1924" i="5"/>
  <c r="X1924" i="5" s="1"/>
  <c r="E1925" i="5"/>
  <c r="X1925" i="5" s="1"/>
  <c r="E1926" i="5"/>
  <c r="X1926" i="5" s="1"/>
  <c r="E1927" i="5"/>
  <c r="X1927" i="5" s="1"/>
  <c r="E1928" i="5"/>
  <c r="X1928" i="5" s="1"/>
  <c r="E1929" i="5"/>
  <c r="X1929" i="5" s="1"/>
  <c r="E1930" i="5"/>
  <c r="X1930" i="5" s="1"/>
  <c r="E1931" i="5"/>
  <c r="X1931" i="5" s="1"/>
  <c r="E1932" i="5"/>
  <c r="X1932" i="5" s="1"/>
  <c r="E1933" i="5"/>
  <c r="X1933" i="5" s="1"/>
  <c r="E1934" i="5"/>
  <c r="X1934" i="5" s="1"/>
  <c r="E1935" i="5"/>
  <c r="X1935" i="5" s="1"/>
  <c r="E1936" i="5"/>
  <c r="X1936" i="5" s="1"/>
  <c r="E1937" i="5"/>
  <c r="X1937" i="5" s="1"/>
  <c r="E1938" i="5"/>
  <c r="X1938" i="5" s="1"/>
  <c r="E1939" i="5"/>
  <c r="X1939" i="5" s="1"/>
  <c r="E1940" i="5"/>
  <c r="X1940" i="5" s="1"/>
  <c r="E1941" i="5"/>
  <c r="X1941" i="5" s="1"/>
  <c r="E1942" i="5"/>
  <c r="X1942" i="5" s="1"/>
  <c r="E1943" i="5"/>
  <c r="X1943" i="5" s="1"/>
  <c r="E1944" i="5"/>
  <c r="X1944" i="5" s="1"/>
  <c r="E1945" i="5"/>
  <c r="X1945" i="5" s="1"/>
  <c r="E1946" i="5"/>
  <c r="X1946" i="5" s="1"/>
  <c r="E1947" i="5"/>
  <c r="X1947" i="5" s="1"/>
  <c r="E1948" i="5"/>
  <c r="X1948" i="5" s="1"/>
  <c r="E1949" i="5"/>
  <c r="X1949" i="5" s="1"/>
  <c r="E1950" i="5"/>
  <c r="X1950" i="5" s="1"/>
  <c r="E1951" i="5"/>
  <c r="X1951" i="5" s="1"/>
  <c r="E1952" i="5"/>
  <c r="X1952" i="5" s="1"/>
  <c r="E1953" i="5"/>
  <c r="X1953" i="5" s="1"/>
  <c r="E1954" i="5"/>
  <c r="X1954" i="5" s="1"/>
  <c r="E1955" i="5"/>
  <c r="X1955" i="5" s="1"/>
  <c r="E1956" i="5"/>
  <c r="X1956" i="5" s="1"/>
  <c r="E1957" i="5"/>
  <c r="X1957" i="5" s="1"/>
  <c r="E1958" i="5"/>
  <c r="X1958" i="5" s="1"/>
  <c r="E1959" i="5"/>
  <c r="X1959" i="5" s="1"/>
  <c r="E1960" i="5"/>
  <c r="X1960" i="5" s="1"/>
  <c r="E1961" i="5"/>
  <c r="X1961" i="5" s="1"/>
  <c r="E1962" i="5"/>
  <c r="X1962" i="5" s="1"/>
  <c r="E1963" i="5"/>
  <c r="X1963" i="5" s="1"/>
  <c r="E1964" i="5"/>
  <c r="X1964" i="5" s="1"/>
  <c r="E1965" i="5"/>
  <c r="X1965" i="5" s="1"/>
  <c r="E1966" i="5"/>
  <c r="X1966" i="5" s="1"/>
  <c r="E1967" i="5"/>
  <c r="X1967" i="5" s="1"/>
  <c r="E1968" i="5"/>
  <c r="X1968" i="5" s="1"/>
  <c r="E1969" i="5"/>
  <c r="X1969" i="5" s="1"/>
  <c r="E1970" i="5"/>
  <c r="X1970" i="5" s="1"/>
  <c r="E1971" i="5"/>
  <c r="X1971" i="5" s="1"/>
  <c r="E1972" i="5"/>
  <c r="X1972" i="5" s="1"/>
  <c r="E1973" i="5"/>
  <c r="X1973" i="5" s="1"/>
  <c r="E1974" i="5"/>
  <c r="X1974" i="5" s="1"/>
  <c r="E1975" i="5"/>
  <c r="X1975" i="5" s="1"/>
  <c r="E1976" i="5"/>
  <c r="X1976" i="5" s="1"/>
  <c r="E1977" i="5"/>
  <c r="X1977" i="5" s="1"/>
  <c r="E1978" i="5"/>
  <c r="X1978" i="5" s="1"/>
  <c r="E1979" i="5"/>
  <c r="X1979" i="5" s="1"/>
  <c r="E1980" i="5"/>
  <c r="X1980" i="5" s="1"/>
  <c r="E1981" i="5"/>
  <c r="X1981" i="5" s="1"/>
  <c r="E1982" i="5"/>
  <c r="X1982" i="5" s="1"/>
  <c r="E1983" i="5"/>
  <c r="X1983" i="5" s="1"/>
  <c r="E1984" i="5"/>
  <c r="X1984" i="5" s="1"/>
  <c r="E1985" i="5"/>
  <c r="X1985" i="5" s="1"/>
  <c r="E1986" i="5"/>
  <c r="X1986" i="5" s="1"/>
  <c r="E1987" i="5"/>
  <c r="X1987" i="5" s="1"/>
  <c r="E1988" i="5"/>
  <c r="X1988" i="5" s="1"/>
  <c r="E1989" i="5"/>
  <c r="X1989" i="5" s="1"/>
  <c r="E1990" i="5"/>
  <c r="X1990" i="5" s="1"/>
  <c r="E1991" i="5"/>
  <c r="X1991" i="5" s="1"/>
  <c r="E1992" i="5"/>
  <c r="X1992" i="5" s="1"/>
  <c r="E1993" i="5"/>
  <c r="X1993" i="5" s="1"/>
  <c r="E1994" i="5"/>
  <c r="X1994" i="5" s="1"/>
  <c r="E1995" i="5"/>
  <c r="X1995" i="5" s="1"/>
  <c r="E1996" i="5"/>
  <c r="X1996" i="5" s="1"/>
  <c r="E1997" i="5"/>
  <c r="X1997" i="5" s="1"/>
  <c r="E1998" i="5"/>
  <c r="X1998" i="5" s="1"/>
  <c r="E1999" i="5"/>
  <c r="X1999" i="5" s="1"/>
  <c r="E2000" i="5"/>
  <c r="X2000" i="5" s="1"/>
  <c r="E2001" i="5"/>
  <c r="X2001" i="5" s="1"/>
  <c r="E2002" i="5"/>
  <c r="X2002" i="5" s="1"/>
  <c r="E2003" i="5"/>
  <c r="X2003" i="5" s="1"/>
  <c r="E2004" i="5"/>
  <c r="X2004" i="5" s="1"/>
  <c r="E2005" i="5"/>
  <c r="X2005" i="5" s="1"/>
  <c r="E2006" i="5"/>
  <c r="X2006" i="5" s="1"/>
  <c r="E2007" i="5"/>
  <c r="X2007" i="5" s="1"/>
  <c r="E2008" i="5"/>
  <c r="X2008" i="5" s="1"/>
  <c r="E2009" i="5"/>
  <c r="X2009" i="5" s="1"/>
  <c r="E2010" i="5"/>
  <c r="X2010" i="5" s="1"/>
  <c r="E2011" i="5"/>
  <c r="X2011" i="5" s="1"/>
  <c r="E2012" i="5"/>
  <c r="X2012" i="5" s="1"/>
  <c r="E2013" i="5"/>
  <c r="X2013" i="5" s="1"/>
  <c r="E2014" i="5"/>
  <c r="X2014" i="5" s="1"/>
  <c r="E2015" i="5"/>
  <c r="X2015" i="5" s="1"/>
  <c r="E2016" i="5"/>
  <c r="X2016" i="5" s="1"/>
  <c r="E2017" i="5"/>
  <c r="X2017" i="5" s="1"/>
  <c r="E2018" i="5"/>
  <c r="X2018" i="5" s="1"/>
  <c r="E2019" i="5"/>
  <c r="X2019" i="5" s="1"/>
  <c r="E2020" i="5"/>
  <c r="X2020" i="5" s="1"/>
  <c r="E2021" i="5"/>
  <c r="X2021" i="5" s="1"/>
  <c r="E2022" i="5"/>
  <c r="X2022" i="5" s="1"/>
  <c r="E2023" i="5"/>
  <c r="X2023" i="5" s="1"/>
  <c r="E2024" i="5"/>
  <c r="X2024" i="5" s="1"/>
  <c r="E2025" i="5"/>
  <c r="X2025" i="5" s="1"/>
  <c r="E2026" i="5"/>
  <c r="X2026" i="5" s="1"/>
  <c r="E2027" i="5"/>
  <c r="X2027" i="5" s="1"/>
  <c r="E2028" i="5"/>
  <c r="X2028" i="5" s="1"/>
  <c r="E2029" i="5"/>
  <c r="X2029" i="5" s="1"/>
  <c r="E2030" i="5"/>
  <c r="X2030" i="5" s="1"/>
  <c r="E2031" i="5"/>
  <c r="X2031" i="5" s="1"/>
  <c r="E2032" i="5"/>
  <c r="X2032" i="5" s="1"/>
  <c r="E2033" i="5"/>
  <c r="X2033" i="5" s="1"/>
  <c r="E2034" i="5"/>
  <c r="X2034" i="5" s="1"/>
  <c r="E2035" i="5"/>
  <c r="X2035" i="5" s="1"/>
  <c r="E2036" i="5"/>
  <c r="X2036" i="5" s="1"/>
  <c r="E2037" i="5"/>
  <c r="X2037" i="5" s="1"/>
  <c r="E2038" i="5"/>
  <c r="X2038" i="5" s="1"/>
  <c r="E2039" i="5"/>
  <c r="X2039" i="5" s="1"/>
  <c r="E2040" i="5"/>
  <c r="X2040" i="5" s="1"/>
  <c r="E2041" i="5"/>
  <c r="X2041" i="5" s="1"/>
  <c r="E2042" i="5"/>
  <c r="X2042" i="5" s="1"/>
  <c r="E2043" i="5"/>
  <c r="X2043" i="5" s="1"/>
  <c r="E2044" i="5"/>
  <c r="X2044" i="5" s="1"/>
  <c r="E2045" i="5"/>
  <c r="X2045" i="5" s="1"/>
  <c r="E2046" i="5"/>
  <c r="X2046" i="5" s="1"/>
  <c r="E2047" i="5"/>
  <c r="X2047" i="5" s="1"/>
  <c r="E2048" i="5"/>
  <c r="X2048" i="5" s="1"/>
  <c r="E2049" i="5"/>
  <c r="E2050" i="5"/>
  <c r="X2050" i="5" s="1"/>
  <c r="E2051" i="5"/>
  <c r="X2051" i="5" s="1"/>
  <c r="E2052" i="5"/>
  <c r="X2052" i="5" s="1"/>
  <c r="E2053" i="5"/>
  <c r="X2053" i="5" s="1"/>
  <c r="E2054" i="5"/>
  <c r="X2054" i="5" s="1"/>
  <c r="E2055" i="5"/>
  <c r="X2055" i="5" s="1"/>
  <c r="E2056" i="5"/>
  <c r="E2057" i="5"/>
  <c r="X2057" i="5" s="1"/>
  <c r="E2058" i="5"/>
  <c r="X2058" i="5" s="1"/>
  <c r="E2059" i="5"/>
  <c r="X2059" i="5" s="1"/>
  <c r="E2060" i="5"/>
  <c r="X2060" i="5" s="1"/>
  <c r="E2061" i="5"/>
  <c r="X2061" i="5" s="1"/>
  <c r="E2062" i="5"/>
  <c r="X2062" i="5" s="1"/>
  <c r="E2063" i="5"/>
  <c r="X2063" i="5" s="1"/>
  <c r="E2064" i="5"/>
  <c r="X2064" i="5" s="1"/>
  <c r="E2065" i="5"/>
  <c r="X2065" i="5" s="1"/>
  <c r="E2066" i="5"/>
  <c r="X2066" i="5" s="1"/>
  <c r="E2067" i="5"/>
  <c r="X2067" i="5" s="1"/>
  <c r="E2068" i="5"/>
  <c r="E2069" i="5"/>
  <c r="X2069" i="5" s="1"/>
  <c r="E2070" i="5"/>
  <c r="X2070" i="5" s="1"/>
  <c r="E2071" i="5"/>
  <c r="X2071" i="5" s="1"/>
  <c r="E2072" i="5"/>
  <c r="X2072" i="5" s="1"/>
  <c r="E2073" i="5"/>
  <c r="X2073" i="5" s="1"/>
  <c r="E2074" i="5"/>
  <c r="X2074" i="5" s="1"/>
  <c r="E2075" i="5"/>
  <c r="X2075" i="5" s="1"/>
  <c r="E2076" i="5"/>
  <c r="X2076" i="5" s="1"/>
  <c r="E2077" i="5"/>
  <c r="X2077" i="5" s="1"/>
  <c r="E2078" i="5"/>
  <c r="X2078" i="5" s="1"/>
  <c r="E2079" i="5"/>
  <c r="X2079" i="5" s="1"/>
  <c r="E2080" i="5"/>
  <c r="X2080" i="5" s="1"/>
  <c r="E2081" i="5"/>
  <c r="E2082" i="5"/>
  <c r="X2082" i="5" s="1"/>
  <c r="E2083" i="5"/>
  <c r="X2083" i="5" s="1"/>
  <c r="E2084" i="5"/>
  <c r="X2084" i="5" s="1"/>
  <c r="E2085" i="5"/>
  <c r="X2085" i="5" s="1"/>
  <c r="E2086" i="5"/>
  <c r="X2086" i="5" s="1"/>
  <c r="E2087" i="5"/>
  <c r="X2087" i="5" s="1"/>
  <c r="E2088" i="5"/>
  <c r="X2088" i="5" s="1"/>
  <c r="E2089" i="5"/>
  <c r="E2090" i="5"/>
  <c r="X2090" i="5" s="1"/>
  <c r="E2091" i="5"/>
  <c r="X2091" i="5" s="1"/>
  <c r="E2092" i="5"/>
  <c r="X2092" i="5" s="1"/>
  <c r="E2093" i="5"/>
  <c r="X2093" i="5" s="1"/>
  <c r="E2094" i="5"/>
  <c r="X2094" i="5" s="1"/>
  <c r="E2095" i="5"/>
  <c r="X2095" i="5" s="1"/>
  <c r="E2096" i="5"/>
  <c r="X2096" i="5" s="1"/>
  <c r="E2097" i="5"/>
  <c r="X2097" i="5" s="1"/>
  <c r="E2098" i="5"/>
  <c r="X2098" i="5" s="1"/>
  <c r="E2099" i="5"/>
  <c r="X2099" i="5" s="1"/>
  <c r="E2100" i="5"/>
  <c r="X2100" i="5" s="1"/>
  <c r="E2101" i="5"/>
  <c r="X2101" i="5" s="1"/>
  <c r="E2102" i="5"/>
  <c r="X2102" i="5" s="1"/>
  <c r="E2103" i="5"/>
  <c r="X2103" i="5" s="1"/>
  <c r="E2104" i="5"/>
  <c r="X2104" i="5" s="1"/>
  <c r="E2105" i="5"/>
  <c r="X2105" i="5" s="1"/>
  <c r="E2106" i="5"/>
  <c r="X2106" i="5" s="1"/>
  <c r="E2107" i="5"/>
  <c r="X2107" i="5" s="1"/>
  <c r="E2108" i="5"/>
  <c r="X2108" i="5" s="1"/>
  <c r="E2109" i="5"/>
  <c r="X2109" i="5" s="1"/>
  <c r="E2110" i="5"/>
  <c r="X2110" i="5" s="1"/>
  <c r="E2111" i="5"/>
  <c r="X2111" i="5" s="1"/>
  <c r="E2112" i="5"/>
  <c r="X2112" i="5" s="1"/>
  <c r="E2113" i="5"/>
  <c r="X2113" i="5" s="1"/>
  <c r="E2114" i="5"/>
  <c r="X2114" i="5" s="1"/>
  <c r="E2115" i="5"/>
  <c r="X2115" i="5" s="1"/>
  <c r="E2116" i="5"/>
  <c r="X2116" i="5" s="1"/>
  <c r="E2117" i="5"/>
  <c r="X2117" i="5" s="1"/>
  <c r="E2118" i="5"/>
  <c r="X2118" i="5" s="1"/>
  <c r="E2119" i="5"/>
  <c r="X2119" i="5" s="1"/>
  <c r="E2120" i="5"/>
  <c r="X2120" i="5" s="1"/>
  <c r="E2121" i="5"/>
  <c r="X2121" i="5" s="1"/>
  <c r="E2122" i="5"/>
  <c r="X2122" i="5" s="1"/>
  <c r="E2123" i="5"/>
  <c r="X2123" i="5" s="1"/>
  <c r="E2124" i="5"/>
  <c r="X2124" i="5" s="1"/>
  <c r="E2125" i="5"/>
  <c r="X2125" i="5" s="1"/>
  <c r="E2126" i="5"/>
  <c r="X2126" i="5" s="1"/>
  <c r="E2127" i="5"/>
  <c r="X2127" i="5" s="1"/>
  <c r="E2128" i="5"/>
  <c r="X2128" i="5" s="1"/>
  <c r="E2129" i="5"/>
  <c r="E2130" i="5"/>
  <c r="X2130" i="5" s="1"/>
  <c r="E2131" i="5"/>
  <c r="X2131" i="5" s="1"/>
  <c r="E2132" i="5"/>
  <c r="X2132" i="5" s="1"/>
  <c r="E2133" i="5"/>
  <c r="X2133" i="5" s="1"/>
  <c r="E2134" i="5"/>
  <c r="X2134" i="5" s="1"/>
  <c r="E2135" i="5"/>
  <c r="X2135" i="5" s="1"/>
  <c r="E2136" i="5"/>
  <c r="X2136" i="5" s="1"/>
  <c r="E2137" i="5"/>
  <c r="X2137" i="5" s="1"/>
  <c r="E2138" i="5"/>
  <c r="X2138" i="5" s="1"/>
  <c r="E2139" i="5"/>
  <c r="X2139" i="5" s="1"/>
  <c r="E2140" i="5"/>
  <c r="X2140" i="5" s="1"/>
  <c r="E2141" i="5"/>
  <c r="X2141" i="5" s="1"/>
  <c r="E2142" i="5"/>
  <c r="X2142" i="5" s="1"/>
  <c r="E2143" i="5"/>
  <c r="X2143" i="5" s="1"/>
  <c r="E2144" i="5"/>
  <c r="X2144" i="5" s="1"/>
  <c r="E2145" i="5"/>
  <c r="X2145" i="5" s="1"/>
  <c r="E2146" i="5"/>
  <c r="X2146" i="5" s="1"/>
  <c r="E2147" i="5"/>
  <c r="X2147" i="5" s="1"/>
  <c r="E2148" i="5"/>
  <c r="X2148" i="5" s="1"/>
  <c r="E2149" i="5"/>
  <c r="X2149" i="5" s="1"/>
  <c r="E2150" i="5"/>
  <c r="X2150" i="5" s="1"/>
  <c r="E2151" i="5"/>
  <c r="X2151" i="5" s="1"/>
  <c r="E2152" i="5"/>
  <c r="X2152" i="5" s="1"/>
  <c r="E2153" i="5"/>
  <c r="X2153" i="5" s="1"/>
  <c r="E2154" i="5"/>
  <c r="X2154" i="5" s="1"/>
  <c r="E2155" i="5"/>
  <c r="X2155" i="5" s="1"/>
  <c r="E2156" i="5"/>
  <c r="E2157" i="5"/>
  <c r="X2157" i="5" s="1"/>
  <c r="E2158" i="5"/>
  <c r="X2158" i="5" s="1"/>
  <c r="E2159" i="5"/>
  <c r="X2159" i="5" s="1"/>
  <c r="E2160" i="5"/>
  <c r="X2160" i="5" s="1"/>
  <c r="E2161" i="5"/>
  <c r="X2161" i="5" s="1"/>
  <c r="E2162" i="5"/>
  <c r="X2162" i="5" s="1"/>
  <c r="E2163" i="5"/>
  <c r="X2163" i="5" s="1"/>
  <c r="E2164" i="5"/>
  <c r="X2164" i="5" s="1"/>
  <c r="E2165" i="5"/>
  <c r="X2165" i="5" s="1"/>
  <c r="E2166" i="5"/>
  <c r="X2166" i="5" s="1"/>
  <c r="E2167" i="5"/>
  <c r="X2167" i="5" s="1"/>
  <c r="E2168" i="5"/>
  <c r="X2168" i="5" s="1"/>
  <c r="E2169" i="5"/>
  <c r="X2169" i="5" s="1"/>
  <c r="E2170" i="5"/>
  <c r="X2170" i="5" s="1"/>
  <c r="E2171" i="5"/>
  <c r="X2171" i="5" s="1"/>
  <c r="E2172" i="5"/>
  <c r="X2172" i="5" s="1"/>
  <c r="E2173" i="5"/>
  <c r="X2173" i="5" s="1"/>
  <c r="E2174" i="5"/>
  <c r="X2174" i="5" s="1"/>
  <c r="E2175" i="5"/>
  <c r="X2175" i="5" s="1"/>
  <c r="E2176" i="5"/>
  <c r="X2176" i="5" s="1"/>
  <c r="E2177" i="5"/>
  <c r="X2177" i="5" s="1"/>
  <c r="E2178" i="5"/>
  <c r="X2178" i="5" s="1"/>
  <c r="E2179" i="5"/>
  <c r="X2179" i="5" s="1"/>
  <c r="E2180" i="5"/>
  <c r="X2180" i="5" s="1"/>
  <c r="E2181" i="5"/>
  <c r="X2181" i="5" s="1"/>
  <c r="E2182" i="5"/>
  <c r="X2182" i="5" s="1"/>
  <c r="E2183" i="5"/>
  <c r="X2183" i="5" s="1"/>
  <c r="E2184" i="5"/>
  <c r="X2184" i="5" s="1"/>
  <c r="E2185" i="5"/>
  <c r="X2185" i="5" s="1"/>
  <c r="E2186" i="5"/>
  <c r="X2186" i="5" s="1"/>
  <c r="E2187" i="5"/>
  <c r="X2187" i="5" s="1"/>
  <c r="E2188" i="5"/>
  <c r="X2188" i="5" s="1"/>
  <c r="E2189" i="5"/>
  <c r="X2189" i="5" s="1"/>
  <c r="E2190" i="5"/>
  <c r="X2190" i="5" s="1"/>
  <c r="E2191" i="5"/>
  <c r="X2191" i="5" s="1"/>
  <c r="E2192" i="5"/>
  <c r="X2192" i="5" s="1"/>
  <c r="E2193" i="5"/>
  <c r="X2193" i="5" s="1"/>
  <c r="E2194" i="5"/>
  <c r="X2194" i="5" s="1"/>
  <c r="E2195" i="5"/>
  <c r="X2195" i="5" s="1"/>
  <c r="E2196" i="5"/>
  <c r="X2196" i="5" s="1"/>
  <c r="E2197" i="5"/>
  <c r="X2197" i="5" s="1"/>
  <c r="E2198" i="5"/>
  <c r="X2198" i="5" s="1"/>
  <c r="E2199" i="5"/>
  <c r="X2199" i="5" s="1"/>
  <c r="E2200" i="5"/>
  <c r="X2200" i="5" s="1"/>
  <c r="E2201" i="5"/>
  <c r="X2201" i="5" s="1"/>
  <c r="E2202" i="5"/>
  <c r="X2202" i="5" s="1"/>
  <c r="E2203" i="5"/>
  <c r="X2203" i="5" s="1"/>
  <c r="E2204" i="5"/>
  <c r="X2204" i="5" s="1"/>
  <c r="E2205" i="5"/>
  <c r="X2205" i="5" s="1"/>
  <c r="E2206" i="5"/>
  <c r="X2206" i="5" s="1"/>
  <c r="E2207" i="5"/>
  <c r="X2207" i="5" s="1"/>
  <c r="E2208" i="5"/>
  <c r="X2208" i="5" s="1"/>
  <c r="E2209" i="5"/>
  <c r="X2209" i="5" s="1"/>
  <c r="E2210" i="5"/>
  <c r="X2210" i="5" s="1"/>
  <c r="E2211" i="5"/>
  <c r="X2211" i="5" s="1"/>
  <c r="E2212" i="5"/>
  <c r="X2212" i="5" s="1"/>
  <c r="E2213" i="5"/>
  <c r="X2213" i="5" s="1"/>
  <c r="E2214" i="5"/>
  <c r="X2214" i="5" s="1"/>
  <c r="E2215" i="5"/>
  <c r="X2215" i="5" s="1"/>
  <c r="E2216" i="5"/>
  <c r="X2216" i="5" s="1"/>
  <c r="E2217" i="5"/>
  <c r="X2217" i="5" s="1"/>
  <c r="E2218" i="5"/>
  <c r="X2218" i="5" s="1"/>
  <c r="E2219" i="5"/>
  <c r="X2219" i="5" s="1"/>
  <c r="E2220" i="5"/>
  <c r="X2220" i="5" s="1"/>
  <c r="E2221" i="5"/>
  <c r="X2221" i="5" s="1"/>
  <c r="E2222" i="5"/>
  <c r="X2222" i="5" s="1"/>
  <c r="E2223" i="5"/>
  <c r="X2223" i="5" s="1"/>
  <c r="E2224" i="5"/>
  <c r="X2224" i="5" s="1"/>
  <c r="E2225" i="5"/>
  <c r="E2226" i="5"/>
  <c r="X2226" i="5" s="1"/>
  <c r="E2227" i="5"/>
  <c r="X2227" i="5" s="1"/>
  <c r="E2228" i="5"/>
  <c r="X2228" i="5" s="1"/>
  <c r="E2229" i="5"/>
  <c r="X2229" i="5" s="1"/>
  <c r="E2230" i="5"/>
  <c r="X2230" i="5" s="1"/>
  <c r="E2231" i="5"/>
  <c r="X2231" i="5" s="1"/>
  <c r="E2232" i="5"/>
  <c r="X2232" i="5" s="1"/>
  <c r="E2233" i="5"/>
  <c r="X2233" i="5" s="1"/>
  <c r="E2234" i="5"/>
  <c r="X2234" i="5" s="1"/>
  <c r="E2235" i="5"/>
  <c r="E2236" i="5"/>
  <c r="X2236" i="5" s="1"/>
  <c r="E2237" i="5"/>
  <c r="X2237" i="5" s="1"/>
  <c r="E2238" i="5"/>
  <c r="X2238" i="5" s="1"/>
  <c r="E2239" i="5"/>
  <c r="X2239" i="5" s="1"/>
  <c r="E2240" i="5"/>
  <c r="X2240" i="5" s="1"/>
  <c r="E2241" i="5"/>
  <c r="X2241" i="5" s="1"/>
  <c r="E2242" i="5"/>
  <c r="X2242" i="5" s="1"/>
  <c r="E2243" i="5"/>
  <c r="X2243" i="5" s="1"/>
  <c r="E2244" i="5"/>
  <c r="X2244" i="5" s="1"/>
  <c r="E2245" i="5"/>
  <c r="X2245" i="5" s="1"/>
  <c r="E2246" i="5"/>
  <c r="X2246" i="5" s="1"/>
  <c r="E2247" i="5"/>
  <c r="X2247" i="5" s="1"/>
  <c r="E2248" i="5"/>
  <c r="X2248" i="5" s="1"/>
  <c r="E2249" i="5"/>
  <c r="X2249" i="5" s="1"/>
  <c r="E2250" i="5"/>
  <c r="X2250" i="5" s="1"/>
  <c r="E2251" i="5"/>
  <c r="X2251" i="5" s="1"/>
  <c r="E2252" i="5"/>
  <c r="X2252" i="5" s="1"/>
  <c r="E2253" i="5"/>
  <c r="X2253" i="5" s="1"/>
  <c r="E2254" i="5"/>
  <c r="X2254" i="5" s="1"/>
  <c r="E2255" i="5"/>
  <c r="X2255" i="5" s="1"/>
  <c r="E2256" i="5"/>
  <c r="X2256" i="5" s="1"/>
  <c r="E2257" i="5"/>
  <c r="X2257" i="5" s="1"/>
  <c r="E2258" i="5"/>
  <c r="X2258" i="5" s="1"/>
  <c r="E2259" i="5"/>
  <c r="X2259" i="5" s="1"/>
  <c r="E2260" i="5"/>
  <c r="X2260" i="5" s="1"/>
  <c r="E2261" i="5"/>
  <c r="X2261" i="5" s="1"/>
  <c r="E2262" i="5"/>
  <c r="X2262" i="5" s="1"/>
  <c r="E2263" i="5"/>
  <c r="X2263" i="5" s="1"/>
  <c r="E2264" i="5"/>
  <c r="X2264" i="5" s="1"/>
  <c r="E2265" i="5"/>
  <c r="E2266" i="5"/>
  <c r="X2266" i="5" s="1"/>
  <c r="E2267" i="5"/>
  <c r="X2267" i="5" s="1"/>
  <c r="E2268" i="5"/>
  <c r="X2268" i="5" s="1"/>
  <c r="E2269" i="5"/>
  <c r="X2269" i="5" s="1"/>
  <c r="E2270" i="5"/>
  <c r="X2270" i="5" s="1"/>
  <c r="E2271" i="5"/>
  <c r="X2271" i="5" s="1"/>
  <c r="E2272" i="5"/>
  <c r="X2272" i="5" s="1"/>
  <c r="E2273" i="5"/>
  <c r="X2273" i="5" s="1"/>
  <c r="E2274" i="5"/>
  <c r="X2274" i="5" s="1"/>
  <c r="E2275" i="5"/>
  <c r="X2275" i="5" s="1"/>
  <c r="E2276" i="5"/>
  <c r="X2276" i="5" s="1"/>
  <c r="E2277" i="5"/>
  <c r="X2277" i="5" s="1"/>
  <c r="E2278" i="5"/>
  <c r="X2278" i="5" s="1"/>
  <c r="E2279" i="5"/>
  <c r="X2279" i="5" s="1"/>
  <c r="E2280" i="5"/>
  <c r="X2280" i="5" s="1"/>
  <c r="E2281" i="5"/>
  <c r="E2282" i="5"/>
  <c r="X2282" i="5" s="1"/>
  <c r="E2283" i="5"/>
  <c r="X2283" i="5" s="1"/>
  <c r="E2284" i="5"/>
  <c r="X2284" i="5" s="1"/>
  <c r="E2285" i="5"/>
  <c r="X2285" i="5" s="1"/>
  <c r="E2286" i="5"/>
  <c r="X2286" i="5" s="1"/>
  <c r="E2287" i="5"/>
  <c r="X2287" i="5" s="1"/>
  <c r="E2288" i="5"/>
  <c r="X2288" i="5" s="1"/>
  <c r="E2289" i="5"/>
  <c r="E2290" i="5"/>
  <c r="X2290" i="5" s="1"/>
  <c r="E2291" i="5"/>
  <c r="X2291" i="5" s="1"/>
  <c r="E2292" i="5"/>
  <c r="X2292" i="5" s="1"/>
  <c r="E2293" i="5"/>
  <c r="X2293" i="5" s="1"/>
  <c r="E2294" i="5"/>
  <c r="X2294" i="5" s="1"/>
  <c r="E2295" i="5"/>
  <c r="X2295" i="5" s="1"/>
  <c r="E2296" i="5"/>
  <c r="X2296" i="5" s="1"/>
  <c r="E2297" i="5"/>
  <c r="X2297" i="5" s="1"/>
  <c r="E2298" i="5"/>
  <c r="X2298" i="5" s="1"/>
  <c r="E2299" i="5"/>
  <c r="X2299" i="5" s="1"/>
  <c r="E2300" i="5"/>
  <c r="E2301" i="5"/>
  <c r="X2301" i="5" s="1"/>
  <c r="E2302" i="5"/>
  <c r="X2302" i="5" s="1"/>
  <c r="E2303" i="5"/>
  <c r="X2303" i="5" s="1"/>
  <c r="E2304" i="5"/>
  <c r="X2304" i="5" s="1"/>
  <c r="E2305" i="5"/>
  <c r="X2305" i="5" s="1"/>
  <c r="E2306" i="5"/>
  <c r="X2306" i="5" s="1"/>
  <c r="E2307" i="5"/>
  <c r="X2307" i="5" s="1"/>
  <c r="E2308" i="5"/>
  <c r="X2308" i="5" s="1"/>
  <c r="E2309" i="5"/>
  <c r="X2309" i="5" s="1"/>
  <c r="E2310" i="5"/>
  <c r="X2310" i="5" s="1"/>
  <c r="E2311" i="5"/>
  <c r="X2311" i="5" s="1"/>
  <c r="E2312" i="5"/>
  <c r="X2312" i="5" s="1"/>
  <c r="E2313" i="5"/>
  <c r="X2313" i="5" s="1"/>
  <c r="E2314" i="5"/>
  <c r="X2314" i="5" s="1"/>
  <c r="E2315" i="5"/>
  <c r="X2315" i="5" s="1"/>
  <c r="E2316" i="5"/>
  <c r="E2317" i="5"/>
  <c r="X2317" i="5" s="1"/>
  <c r="E2318" i="5"/>
  <c r="X2318" i="5" s="1"/>
  <c r="E2319" i="5"/>
  <c r="X2319" i="5" s="1"/>
  <c r="E2320" i="5"/>
  <c r="X2320" i="5" s="1"/>
  <c r="E2321" i="5"/>
  <c r="X2321" i="5" s="1"/>
  <c r="E2322" i="5"/>
  <c r="X2322" i="5" s="1"/>
  <c r="E2323" i="5"/>
  <c r="X2323" i="5" s="1"/>
  <c r="E2324" i="5"/>
  <c r="X2324" i="5" s="1"/>
  <c r="E2325" i="5"/>
  <c r="X2325" i="5" s="1"/>
  <c r="E2326" i="5"/>
  <c r="X2326" i="5" s="1"/>
  <c r="E2327" i="5"/>
  <c r="X2327" i="5" s="1"/>
  <c r="E2328" i="5"/>
  <c r="X2328" i="5" s="1"/>
  <c r="E2329" i="5"/>
  <c r="X2329" i="5" s="1"/>
  <c r="E2330" i="5"/>
  <c r="X2330" i="5" s="1"/>
  <c r="E2331" i="5"/>
  <c r="X2331" i="5" s="1"/>
  <c r="E2332" i="5"/>
  <c r="X2332" i="5" s="1"/>
  <c r="E2333" i="5"/>
  <c r="X2333" i="5" s="1"/>
  <c r="E2334" i="5"/>
  <c r="X2334" i="5" s="1"/>
  <c r="E2335" i="5"/>
  <c r="X2335" i="5" s="1"/>
  <c r="E2336" i="5"/>
  <c r="X2336" i="5" s="1"/>
  <c r="E2337" i="5"/>
  <c r="E2338" i="5"/>
  <c r="X2338" i="5" s="1"/>
  <c r="E2339" i="5"/>
  <c r="X2339" i="5" s="1"/>
  <c r="E2340" i="5"/>
  <c r="X2340" i="5" s="1"/>
  <c r="E2341" i="5"/>
  <c r="X2341" i="5" s="1"/>
  <c r="E2342" i="5"/>
  <c r="X2342" i="5" s="1"/>
  <c r="E2343" i="5"/>
  <c r="E2344" i="5"/>
  <c r="X2344" i="5" s="1"/>
  <c r="E2345" i="5"/>
  <c r="X2345" i="5" s="1"/>
  <c r="E2346" i="5"/>
  <c r="X2346" i="5" s="1"/>
  <c r="E2347" i="5"/>
  <c r="X2347" i="5" s="1"/>
  <c r="E2348" i="5"/>
  <c r="X2348" i="5" s="1"/>
  <c r="E2349" i="5"/>
  <c r="X2349" i="5" s="1"/>
  <c r="E2350" i="5"/>
  <c r="X2350" i="5" s="1"/>
  <c r="E2351" i="5"/>
  <c r="X2351" i="5" s="1"/>
  <c r="E2352" i="5"/>
  <c r="X2352" i="5" s="1"/>
  <c r="E2353" i="5"/>
  <c r="X2353" i="5" s="1"/>
  <c r="E2354" i="5"/>
  <c r="X2354" i="5" s="1"/>
  <c r="E2355" i="5"/>
  <c r="X2355" i="5" s="1"/>
  <c r="E2356" i="5"/>
  <c r="X2356" i="5" s="1"/>
  <c r="E2357" i="5"/>
  <c r="X2357" i="5" s="1"/>
  <c r="E2358" i="5"/>
  <c r="X2358" i="5" s="1"/>
  <c r="E2359" i="5"/>
  <c r="X2359" i="5" s="1"/>
  <c r="E2360" i="5"/>
  <c r="X2360" i="5" s="1"/>
  <c r="E2361" i="5"/>
  <c r="E2362" i="5"/>
  <c r="X2362" i="5" s="1"/>
  <c r="E2363" i="5"/>
  <c r="X2363" i="5" s="1"/>
  <c r="E2364" i="5"/>
  <c r="X2364" i="5" s="1"/>
  <c r="E2365" i="5"/>
  <c r="X2365" i="5" s="1"/>
  <c r="E2366" i="5"/>
  <c r="X2366" i="5" s="1"/>
  <c r="E2367" i="5"/>
  <c r="X2367" i="5" s="1"/>
  <c r="E2368" i="5"/>
  <c r="X2368" i="5" s="1"/>
  <c r="E2369" i="5"/>
  <c r="E2370" i="5"/>
  <c r="X2370" i="5" s="1"/>
  <c r="E2371" i="5"/>
  <c r="X2371" i="5" s="1"/>
  <c r="E2372" i="5"/>
  <c r="X2372" i="5" s="1"/>
  <c r="E2373" i="5"/>
  <c r="X2373" i="5" s="1"/>
  <c r="E2374" i="5"/>
  <c r="X2374" i="5" s="1"/>
  <c r="E2375" i="5"/>
  <c r="X2375" i="5" s="1"/>
  <c r="E2376" i="5"/>
  <c r="X2376" i="5" s="1"/>
  <c r="E2377" i="5"/>
  <c r="E2378" i="5"/>
  <c r="X2378" i="5" s="1"/>
  <c r="E2379" i="5"/>
  <c r="X2379" i="5" s="1"/>
  <c r="E2380" i="5"/>
  <c r="X2380" i="5" s="1"/>
  <c r="E2381" i="5"/>
  <c r="X2381" i="5" s="1"/>
  <c r="E2382" i="5"/>
  <c r="X2382" i="5" s="1"/>
  <c r="E2383" i="5"/>
  <c r="X2383" i="5" s="1"/>
  <c r="E2384" i="5"/>
  <c r="X2384" i="5" s="1"/>
  <c r="E2385" i="5"/>
  <c r="X2385" i="5" s="1"/>
  <c r="E2386" i="5"/>
  <c r="X2386" i="5" s="1"/>
  <c r="E2387" i="5"/>
  <c r="X2387" i="5" s="1"/>
  <c r="E2388" i="5"/>
  <c r="X2388" i="5" s="1"/>
  <c r="E2389" i="5"/>
  <c r="X2389" i="5" s="1"/>
  <c r="E2390" i="5"/>
  <c r="X2390" i="5" s="1"/>
  <c r="E2391" i="5"/>
  <c r="X2391" i="5" s="1"/>
  <c r="E2392" i="5"/>
  <c r="X2392" i="5" s="1"/>
  <c r="E2393" i="5"/>
  <c r="X2393" i="5" s="1"/>
  <c r="E2394" i="5"/>
  <c r="X2394" i="5" s="1"/>
  <c r="E2395" i="5"/>
  <c r="X2395" i="5" s="1"/>
  <c r="E2396" i="5"/>
  <c r="E2397" i="5"/>
  <c r="X2397" i="5" s="1"/>
  <c r="E2398" i="5"/>
  <c r="X2398" i="5" s="1"/>
  <c r="E2399" i="5"/>
  <c r="X2399" i="5" s="1"/>
  <c r="E2400" i="5"/>
  <c r="X2400" i="5" s="1"/>
  <c r="E2401" i="5"/>
  <c r="X2401" i="5" s="1"/>
  <c r="E2402" i="5"/>
  <c r="X2402" i="5" s="1"/>
  <c r="E2403" i="5"/>
  <c r="X2403" i="5" s="1"/>
  <c r="E2404" i="5"/>
  <c r="X2404" i="5" s="1"/>
  <c r="E2405" i="5"/>
  <c r="X2405" i="5" s="1"/>
  <c r="E2406" i="5"/>
  <c r="X2406" i="5" s="1"/>
  <c r="E2407" i="5"/>
  <c r="X2407" i="5" s="1"/>
  <c r="E2408" i="5"/>
  <c r="X2408" i="5" s="1"/>
  <c r="E2409" i="5"/>
  <c r="X2409" i="5" s="1"/>
  <c r="E2410" i="5"/>
  <c r="X2410" i="5" s="1"/>
  <c r="E2411" i="5"/>
  <c r="X2411" i="5" s="1"/>
  <c r="E2412" i="5"/>
  <c r="X2412" i="5" s="1"/>
  <c r="E2413" i="5"/>
  <c r="X2413" i="5" s="1"/>
  <c r="E2414" i="5"/>
  <c r="X2414" i="5" s="1"/>
  <c r="E2415" i="5"/>
  <c r="X2415" i="5" s="1"/>
  <c r="E2416" i="5"/>
  <c r="X2416" i="5" s="1"/>
  <c r="E2417" i="5"/>
  <c r="X2417" i="5" s="1"/>
  <c r="E2418" i="5"/>
  <c r="X2418" i="5" s="1"/>
  <c r="E2419" i="5"/>
  <c r="X2419" i="5" s="1"/>
  <c r="E2420" i="5"/>
  <c r="X2420" i="5" s="1"/>
  <c r="E2421" i="5"/>
  <c r="X2421" i="5" s="1"/>
  <c r="E2422" i="5"/>
  <c r="X2422" i="5" s="1"/>
  <c r="E2423" i="5"/>
  <c r="X2423" i="5" s="1"/>
  <c r="E2424" i="5"/>
  <c r="X2424" i="5" s="1"/>
  <c r="E2425" i="5"/>
  <c r="X2425" i="5" s="1"/>
  <c r="E2426" i="5"/>
  <c r="X2426" i="5" s="1"/>
  <c r="E2427" i="5"/>
  <c r="X2427" i="5" s="1"/>
  <c r="E2428" i="5"/>
  <c r="X2428" i="5" s="1"/>
  <c r="E2429" i="5"/>
  <c r="X2429" i="5" s="1"/>
  <c r="E2430" i="5"/>
  <c r="X2430" i="5" s="1"/>
  <c r="E2431" i="5"/>
  <c r="X2431" i="5" s="1"/>
  <c r="E2432" i="5"/>
  <c r="X2432" i="5" s="1"/>
  <c r="E2433" i="5"/>
  <c r="X2433" i="5" s="1"/>
  <c r="E2434" i="5"/>
  <c r="X2434" i="5" s="1"/>
  <c r="E2435" i="5"/>
  <c r="X2435" i="5" s="1"/>
  <c r="E2436" i="5"/>
  <c r="X2436" i="5" s="1"/>
  <c r="E2437" i="5"/>
  <c r="X2437" i="5" s="1"/>
  <c r="E2438" i="5"/>
  <c r="X2438" i="5" s="1"/>
  <c r="E2439" i="5"/>
  <c r="X2439" i="5" s="1"/>
  <c r="E2440" i="5"/>
  <c r="X2440" i="5" s="1"/>
  <c r="E2441" i="5"/>
  <c r="X2441" i="5" s="1"/>
  <c r="E2442" i="5"/>
  <c r="X2442" i="5" s="1"/>
  <c r="E2443" i="5"/>
  <c r="X2443" i="5" s="1"/>
  <c r="E2444" i="5"/>
  <c r="X2444" i="5" s="1"/>
  <c r="E2445" i="5"/>
  <c r="X2445" i="5" s="1"/>
  <c r="E2446" i="5"/>
  <c r="X2446" i="5" s="1"/>
  <c r="E2447" i="5"/>
  <c r="X2447" i="5" s="1"/>
  <c r="E2448" i="5"/>
  <c r="X2448" i="5" s="1"/>
  <c r="E2449" i="5"/>
  <c r="X2449" i="5" s="1"/>
  <c r="E2450" i="5"/>
  <c r="X2450" i="5" s="1"/>
  <c r="E2451" i="5"/>
  <c r="X2451" i="5" s="1"/>
  <c r="E2452" i="5"/>
  <c r="X2452" i="5" s="1"/>
  <c r="E2453" i="5"/>
  <c r="X2453" i="5" s="1"/>
  <c r="E2454" i="5"/>
  <c r="X2454" i="5" s="1"/>
  <c r="E2455" i="5"/>
  <c r="X2455" i="5" s="1"/>
  <c r="E2456" i="5"/>
  <c r="X2456" i="5" s="1"/>
  <c r="E2457" i="5"/>
  <c r="X2457" i="5" s="1"/>
  <c r="E2458" i="5"/>
  <c r="X2458" i="5" s="1"/>
  <c r="E2459" i="5"/>
  <c r="X2459" i="5" s="1"/>
  <c r="E2460" i="5"/>
  <c r="X2460" i="5" s="1"/>
  <c r="E2461" i="5"/>
  <c r="X2461" i="5" s="1"/>
  <c r="E2462" i="5"/>
  <c r="X2462" i="5" s="1"/>
  <c r="E2463" i="5"/>
  <c r="X2463" i="5" s="1"/>
  <c r="E2464" i="5"/>
  <c r="X2464" i="5" s="1"/>
  <c r="E2465" i="5"/>
  <c r="E2466" i="5"/>
  <c r="X2466" i="5" s="1"/>
  <c r="E2467" i="5"/>
  <c r="X2467" i="5" s="1"/>
  <c r="E2468" i="5"/>
  <c r="X2468" i="5" s="1"/>
  <c r="E2469" i="5"/>
  <c r="X2469" i="5" s="1"/>
  <c r="E2470" i="5"/>
  <c r="X2470" i="5" s="1"/>
  <c r="E2471" i="5"/>
  <c r="X2471" i="5" s="1"/>
  <c r="E2472" i="5"/>
  <c r="X2472" i="5" s="1"/>
  <c r="E2473" i="5"/>
  <c r="X2473" i="5" s="1"/>
  <c r="E2474" i="5"/>
  <c r="X2474" i="5" s="1"/>
  <c r="E2475" i="5"/>
  <c r="X2475" i="5" s="1"/>
  <c r="E2476" i="5"/>
  <c r="X2476" i="5" s="1"/>
  <c r="E2477" i="5"/>
  <c r="X2477" i="5" s="1"/>
  <c r="E2478" i="5"/>
  <c r="X2478" i="5" s="1"/>
  <c r="E2479" i="5"/>
  <c r="X2479" i="5" s="1"/>
  <c r="E2480" i="5"/>
  <c r="X2480" i="5" s="1"/>
  <c r="E2481" i="5"/>
  <c r="E2482" i="5"/>
  <c r="X2482" i="5" s="1"/>
  <c r="E2483" i="5"/>
  <c r="X2483" i="5" s="1"/>
  <c r="E2484" i="5"/>
  <c r="X2484" i="5" s="1"/>
  <c r="E2485" i="5"/>
  <c r="X2485" i="5" s="1"/>
  <c r="E2486" i="5"/>
  <c r="X2486" i="5" s="1"/>
  <c r="E2487" i="5"/>
  <c r="X2487" i="5" s="1"/>
  <c r="E2488" i="5"/>
  <c r="X2488" i="5" s="1"/>
  <c r="E2489" i="5"/>
  <c r="X2489" i="5" s="1"/>
  <c r="E2490" i="5"/>
  <c r="X2490" i="5" s="1"/>
  <c r="E2491" i="5"/>
  <c r="X2491" i="5" s="1"/>
  <c r="E2492" i="5"/>
  <c r="X2492" i="5" s="1"/>
  <c r="E2493" i="5"/>
  <c r="E2494" i="5"/>
  <c r="E2495" i="5"/>
  <c r="E2496" i="5"/>
  <c r="E2497" i="5"/>
  <c r="E2498" i="5"/>
  <c r="E2499" i="5"/>
  <c r="E2500" i="5"/>
  <c r="E2501" i="5"/>
  <c r="E2502" i="5"/>
  <c r="E2503" i="5"/>
  <c r="E2504" i="5"/>
  <c r="X2504" i="5" s="1"/>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c r="B57" i="6"/>
  <c r="G57" i="6" s="1"/>
  <c r="B56" i="6"/>
  <c r="G56" i="6" s="1"/>
  <c r="B55" i="6"/>
  <c r="G55" i="6"/>
  <c r="B54" i="6"/>
  <c r="G54" i="6"/>
  <c r="B17" i="6"/>
  <c r="B16" i="6"/>
  <c r="B15" i="6"/>
  <c r="B14" i="6"/>
  <c r="G14" i="6" s="1"/>
  <c r="H14" i="6" s="1"/>
  <c r="H13" i="6"/>
  <c r="B12" i="6"/>
  <c r="G12" i="6" s="1"/>
  <c r="H12" i="6" s="1"/>
  <c r="D12" i="6" s="1"/>
  <c r="B11" i="6"/>
  <c r="G11" i="6"/>
  <c r="H11" i="6" s="1"/>
  <c r="D11" i="6" s="1"/>
  <c r="G10" i="6"/>
  <c r="H10" i="6" s="1"/>
  <c r="D10" i="6" s="1"/>
  <c r="G9" i="6"/>
  <c r="H9" i="6" s="1"/>
  <c r="D9" i="6" s="1"/>
  <c r="B8" i="6"/>
  <c r="G8" i="6" s="1"/>
  <c r="H8" i="6" s="1"/>
  <c r="D8" i="6" s="1"/>
  <c r="B7" i="6"/>
  <c r="G7" i="6" s="1"/>
  <c r="H7" i="6" s="1"/>
  <c r="D7" i="6" s="1"/>
  <c r="B6" i="6"/>
  <c r="G6" i="6"/>
  <c r="B5" i="6"/>
  <c r="F6" i="6" s="1"/>
  <c r="H6" i="6" s="1"/>
  <c r="D6" i="6" s="1"/>
  <c r="B4" i="6"/>
  <c r="G4" i="6" s="1"/>
  <c r="H4" i="6" s="1"/>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R263" i="5"/>
  <c r="R255" i="5"/>
  <c r="R253" i="5"/>
  <c r="B90" i="4"/>
  <c r="H67" i="4"/>
  <c r="P47" i="4"/>
  <c r="P46" i="4"/>
  <c r="P45" i="4"/>
  <c r="P44" i="4"/>
  <c r="P43" i="4"/>
  <c r="Q43" i="4" s="1"/>
  <c r="P41" i="4"/>
  <c r="P40" i="4"/>
  <c r="P39" i="4"/>
  <c r="P38" i="4"/>
  <c r="P37" i="4"/>
  <c r="Q37" i="4" s="1"/>
  <c r="P35" i="4"/>
  <c r="P34" i="4"/>
  <c r="P33" i="4"/>
  <c r="P32" i="4"/>
  <c r="P31" i="4"/>
  <c r="Q31" i="4" s="1"/>
  <c r="P29" i="4"/>
  <c r="P28" i="4"/>
  <c r="P27" i="4"/>
  <c r="B27" i="4" s="1"/>
  <c r="A15" i="6" s="1"/>
  <c r="P26" i="4"/>
  <c r="D11" i="4"/>
  <c r="A5" i="4"/>
  <c r="Q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F271" i="5"/>
  <c r="AB348" i="5"/>
  <c r="T800" i="5"/>
  <c r="AB1079" i="5"/>
  <c r="AB1110" i="5"/>
  <c r="J1479" i="5"/>
  <c r="T1672" i="5"/>
  <c r="T1741" i="5"/>
  <c r="S1899" i="5"/>
  <c r="T1967" i="5"/>
  <c r="T2421" i="5"/>
  <c r="AB2480" i="5"/>
  <c r="H2499"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H1753" i="5"/>
  <c r="I764" i="5"/>
  <c r="I2158" i="5"/>
  <c r="AB364" i="5"/>
  <c r="R488" i="5"/>
  <c r="H1178" i="5"/>
  <c r="J1218" i="5"/>
  <c r="J1250" i="5"/>
  <c r="AB1312" i="5"/>
  <c r="F2013" i="5"/>
  <c r="AB2065" i="5"/>
  <c r="AB2152" i="5"/>
  <c r="H2474"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AB838" i="5"/>
  <c r="AB983" i="5"/>
  <c r="AB1288" i="5"/>
  <c r="AB1455" i="5"/>
  <c r="J1551" i="5"/>
  <c r="AB2146" i="5"/>
  <c r="AB2089" i="5"/>
  <c r="AB340" i="5"/>
  <c r="AB469" i="5"/>
  <c r="AB473" i="5"/>
  <c r="AB666" i="5"/>
  <c r="J1230" i="5"/>
  <c r="AB1241" i="5"/>
  <c r="AB1531" i="5"/>
  <c r="AB1779" i="5"/>
  <c r="J2045" i="5"/>
  <c r="AB2053" i="5"/>
  <c r="AB2225" i="5"/>
  <c r="AB2229" i="5"/>
  <c r="AB2435" i="5"/>
  <c r="I802" i="5"/>
  <c r="F802" i="5"/>
  <c r="I940" i="5"/>
  <c r="H940" i="5"/>
  <c r="R780" i="5"/>
  <c r="I780" i="5"/>
  <c r="I393" i="5"/>
  <c r="J393" i="5"/>
  <c r="F393" i="5"/>
  <c r="R630" i="5"/>
  <c r="R612" i="5"/>
  <c r="F612" i="5"/>
  <c r="H1165" i="5"/>
  <c r="F1165" i="5"/>
  <c r="F539" i="5"/>
  <c r="I539" i="5"/>
  <c r="J782" i="5"/>
  <c r="R376" i="5"/>
  <c r="F376" i="5"/>
  <c r="R301" i="5"/>
  <c r="F301" i="5"/>
  <c r="F594" i="5"/>
  <c r="T1305" i="5"/>
  <c r="S1305" i="5"/>
  <c r="AB1743" i="5"/>
  <c r="S1743" i="5"/>
  <c r="T1802" i="5"/>
  <c r="AB1802" i="5"/>
  <c r="F1909" i="5"/>
  <c r="R1909" i="5"/>
  <c r="H1909" i="5"/>
  <c r="R2458" i="5"/>
  <c r="I2458"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S613" i="5"/>
  <c r="S750" i="5"/>
  <c r="T766" i="5"/>
  <c r="T784" i="5"/>
  <c r="S794" i="5"/>
  <c r="S838" i="5"/>
  <c r="S847" i="5"/>
  <c r="S915" i="5"/>
  <c r="S998" i="5"/>
  <c r="S1012" i="5"/>
  <c r="S1111" i="5"/>
  <c r="S1161" i="5"/>
  <c r="J1273" i="5"/>
  <c r="I1273" i="5"/>
  <c r="T1310" i="5"/>
  <c r="S1310" i="5"/>
  <c r="T1867" i="5"/>
  <c r="S1867" i="5"/>
  <c r="I2025" i="5"/>
  <c r="H2025" i="5"/>
  <c r="S2269" i="5"/>
  <c r="T2269"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J302"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T895" i="5"/>
  <c r="AB895" i="5"/>
  <c r="S895" i="5"/>
  <c r="AB1863" i="5"/>
  <c r="T1863" i="5"/>
  <c r="S1863" i="5"/>
  <c r="F309" i="5"/>
  <c r="F357" i="5"/>
  <c r="R463" i="5"/>
  <c r="F586" i="5"/>
  <c r="I714" i="5"/>
  <c r="J714" i="5"/>
  <c r="T738" i="5"/>
  <c r="S738" i="5"/>
  <c r="H452" i="5"/>
  <c r="F452" i="5"/>
  <c r="S1497" i="5"/>
  <c r="T1497" i="5"/>
  <c r="J262" i="5"/>
  <c r="AB262" i="5"/>
  <c r="AB298" i="5"/>
  <c r="F451" i="5"/>
  <c r="R453" i="5"/>
  <c r="J453" i="5"/>
  <c r="H453" i="5"/>
  <c r="F453" i="5"/>
  <c r="T1447" i="5"/>
  <c r="AB1447" i="5"/>
  <c r="S1447" i="5"/>
  <c r="I275" i="5"/>
  <c r="F275" i="5"/>
  <c r="I361" i="5"/>
  <c r="J361" i="5"/>
  <c r="H361" i="5"/>
  <c r="F361" i="5"/>
  <c r="I479" i="5"/>
  <c r="H479" i="5"/>
  <c r="F574" i="5"/>
  <c r="T641" i="5"/>
  <c r="S641" i="5"/>
  <c r="F468" i="5"/>
  <c r="R562" i="5"/>
  <c r="I1848" i="5"/>
  <c r="H1848" i="5"/>
  <c r="R245" i="5"/>
  <c r="I461" i="5"/>
  <c r="F461" i="5"/>
  <c r="J552" i="5"/>
  <c r="H552" i="5"/>
  <c r="R299" i="5"/>
  <c r="J299" i="5"/>
  <c r="I392" i="5"/>
  <c r="H392" i="5"/>
  <c r="F372" i="5"/>
  <c r="I372" i="5"/>
  <c r="H372" i="5"/>
  <c r="F392" i="5"/>
  <c r="R401" i="5"/>
  <c r="J401" i="5"/>
  <c r="F455" i="5"/>
  <c r="I507" i="5"/>
  <c r="F507" i="5"/>
  <c r="AB251" i="5"/>
  <c r="AB267" i="5"/>
  <c r="I376" i="5"/>
  <c r="AB453" i="5"/>
  <c r="AB454" i="5"/>
  <c r="AB472" i="5"/>
  <c r="I527" i="5"/>
  <c r="I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R604" i="5"/>
  <c r="R644" i="5"/>
  <c r="I722" i="5"/>
  <c r="J722" i="5"/>
  <c r="F788" i="5"/>
  <c r="R851" i="5"/>
  <c r="AB851" i="5"/>
  <c r="T916" i="5"/>
  <c r="S916" i="5"/>
  <c r="T979" i="5"/>
  <c r="S979" i="5"/>
  <c r="AB982" i="5"/>
  <c r="F986" i="5"/>
  <c r="H986" i="5"/>
  <c r="T1026" i="5"/>
  <c r="AB1026" i="5"/>
  <c r="S1026" i="5"/>
  <c r="F1086" i="5"/>
  <c r="AB1086"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I255" i="5"/>
  <c r="R616" i="5"/>
  <c r="S639" i="5"/>
  <c r="T649" i="5"/>
  <c r="S649" i="5"/>
  <c r="R685" i="5"/>
  <c r="H685" i="5"/>
  <c r="T733" i="5"/>
  <c r="S733" i="5"/>
  <c r="F768" i="5"/>
  <c r="F786" i="5"/>
  <c r="AB836" i="5"/>
  <c r="T911" i="5"/>
  <c r="S911" i="5"/>
  <c r="T927" i="5"/>
  <c r="S927" i="5"/>
  <c r="S938" i="5"/>
  <c r="T938" i="5"/>
  <c r="T976" i="5"/>
  <c r="S976" i="5"/>
  <c r="AB1014" i="5"/>
  <c r="T1014" i="5"/>
  <c r="S1014" i="5"/>
  <c r="H1075" i="5"/>
  <c r="F1075" i="5"/>
  <c r="F1083" i="5"/>
  <c r="H1083" i="5"/>
  <c r="J263" i="5"/>
  <c r="AB282" i="5"/>
  <c r="AB356" i="5"/>
  <c r="AB451" i="5"/>
  <c r="F480" i="5"/>
  <c r="T711" i="5"/>
  <c r="S711" i="5"/>
  <c r="S756" i="5"/>
  <c r="T756" i="5"/>
  <c r="I786" i="5"/>
  <c r="T823" i="5"/>
  <c r="S823" i="5"/>
  <c r="H840" i="5"/>
  <c r="F840" i="5"/>
  <c r="T859" i="5"/>
  <c r="S859" i="5"/>
  <c r="AB869" i="5"/>
  <c r="F869" i="5"/>
  <c r="T948" i="5"/>
  <c r="AB948" i="5"/>
  <c r="S948" i="5"/>
  <c r="F1011" i="5"/>
  <c r="AB567" i="5"/>
  <c r="R656" i="5"/>
  <c r="T690" i="5"/>
  <c r="S690" i="5"/>
  <c r="R796" i="5"/>
  <c r="I796" i="5"/>
  <c r="F796" i="5"/>
  <c r="AB278" i="5"/>
  <c r="AB316" i="5"/>
  <c r="H393" i="5"/>
  <c r="AB396" i="5"/>
  <c r="AB404" i="5"/>
  <c r="AB414" i="5"/>
  <c r="AB422" i="5"/>
  <c r="AB458" i="5"/>
  <c r="AB468" i="5"/>
  <c r="J480" i="5"/>
  <c r="F482" i="5"/>
  <c r="F503" i="5"/>
  <c r="J646" i="5"/>
  <c r="R646" i="5"/>
  <c r="AB680" i="5"/>
  <c r="R680" i="5"/>
  <c r="J701" i="5"/>
  <c r="R701" i="5"/>
  <c r="I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J730" i="5"/>
  <c r="I732" i="5"/>
  <c r="T736" i="5"/>
  <c r="AB741" i="5"/>
  <c r="S754" i="5"/>
  <c r="S774" i="5"/>
  <c r="S835" i="5"/>
  <c r="S841" i="5"/>
  <c r="S862" i="5"/>
  <c r="S864" i="5"/>
  <c r="S873" i="5"/>
  <c r="F889" i="5"/>
  <c r="AB898" i="5"/>
  <c r="S931" i="5"/>
  <c r="S936" i="5"/>
  <c r="AB946" i="5"/>
  <c r="T988" i="5"/>
  <c r="S988" i="5"/>
  <c r="S1074" i="5"/>
  <c r="S1084" i="5"/>
  <c r="S1096" i="5"/>
  <c r="H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T1531" i="5"/>
  <c r="AB1539" i="5"/>
  <c r="S1556" i="5"/>
  <c r="T1556" i="5"/>
  <c r="AB1561" i="5"/>
  <c r="T1608" i="5"/>
  <c r="S1608" i="5"/>
  <c r="AB1633" i="5"/>
  <c r="AB1640" i="5"/>
  <c r="AB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H247" i="5"/>
  <c r="I247" i="5"/>
  <c r="F247" i="5"/>
  <c r="R247" i="5"/>
  <c r="J247" i="5"/>
  <c r="H259" i="5"/>
  <c r="R259" i="5"/>
  <c r="J259" i="5"/>
  <c r="I259" i="5"/>
  <c r="F259" i="5"/>
  <c r="I373" i="5"/>
  <c r="R373" i="5"/>
  <c r="J373" i="5"/>
  <c r="H373" i="5"/>
  <c r="F373" i="5"/>
  <c r="R337" i="5"/>
  <c r="J337" i="5"/>
  <c r="H337" i="5"/>
  <c r="F337" i="5"/>
  <c r="R249" i="5"/>
  <c r="F249"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X409" i="5"/>
  <c r="F428" i="5"/>
  <c r="I445" i="5"/>
  <c r="R445" i="5"/>
  <c r="J445" i="5"/>
  <c r="H445" i="5"/>
  <c r="R516" i="5"/>
  <c r="H516" i="5"/>
  <c r="R532" i="5"/>
  <c r="H532" i="5"/>
  <c r="R660" i="5"/>
  <c r="F660" i="5"/>
  <c r="AB867" i="5"/>
  <c r="J867" i="5"/>
  <c r="T1003" i="5"/>
  <c r="S1003" i="5"/>
  <c r="AB1003" i="5"/>
  <c r="AB290" i="5"/>
  <c r="I349" i="5"/>
  <c r="J349" i="5"/>
  <c r="H349" i="5"/>
  <c r="F349" i="5"/>
  <c r="I381" i="5"/>
  <c r="J381" i="5"/>
  <c r="H381" i="5"/>
  <c r="F381" i="5"/>
  <c r="I408" i="5"/>
  <c r="H408" i="5"/>
  <c r="F408" i="5"/>
  <c r="I425" i="5"/>
  <c r="J425" i="5"/>
  <c r="H425" i="5"/>
  <c r="F425"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X441" i="5"/>
  <c r="R448" i="5"/>
  <c r="AB545" i="5"/>
  <c r="J508" i="5"/>
  <c r="J540" i="5"/>
  <c r="R544" i="5"/>
  <c r="J544" i="5"/>
  <c r="H544" i="5"/>
  <c r="F564" i="5"/>
  <c r="R564" i="5"/>
  <c r="AB611" i="5"/>
  <c r="AB623" i="5"/>
  <c r="S623" i="5"/>
  <c r="T655" i="5"/>
  <c r="S655" i="5"/>
  <c r="I666" i="5"/>
  <c r="R666" i="5"/>
  <c r="J666" i="5"/>
  <c r="F666" i="5"/>
  <c r="S704" i="5"/>
  <c r="AB704" i="5"/>
  <c r="T704" i="5"/>
  <c r="I734" i="5"/>
  <c r="J734" i="5"/>
  <c r="F734" i="5"/>
  <c r="AB752" i="5"/>
  <c r="R752" i="5"/>
  <c r="AB849" i="5"/>
  <c r="T849" i="5"/>
  <c r="S849" i="5"/>
  <c r="H1006" i="5"/>
  <c r="F1006" i="5"/>
  <c r="R1408" i="5"/>
  <c r="J1408" i="5"/>
  <c r="I1414" i="5"/>
  <c r="R1414" i="5"/>
  <c r="H1414" i="5"/>
  <c r="F1414" i="5"/>
  <c r="R1553" i="5"/>
  <c r="F155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T884" i="5"/>
  <c r="S884" i="5"/>
  <c r="T971" i="5"/>
  <c r="AB971" i="5"/>
  <c r="S971"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T677" i="5"/>
  <c r="T698" i="5"/>
  <c r="S698" i="5"/>
  <c r="S716" i="5"/>
  <c r="AB716" i="5"/>
  <c r="T716" i="5"/>
  <c r="F736" i="5"/>
  <c r="J736" i="5"/>
  <c r="I736" i="5"/>
  <c r="S746" i="5"/>
  <c r="T746" i="5"/>
  <c r="R776" i="5"/>
  <c r="I776" i="5"/>
  <c r="F776" i="5"/>
  <c r="H790" i="5"/>
  <c r="J790" i="5"/>
  <c r="I790" i="5"/>
  <c r="F790" i="5"/>
  <c r="R933" i="5"/>
  <c r="J933" i="5"/>
  <c r="F933" i="5"/>
  <c r="T955" i="5"/>
  <c r="AB955" i="5"/>
  <c r="S955" i="5"/>
  <c r="T962"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T619" i="5"/>
  <c r="S619" i="5"/>
  <c r="F624" i="5"/>
  <c r="R624" i="5"/>
  <c r="J624" i="5"/>
  <c r="R692" i="5"/>
  <c r="J692" i="5"/>
  <c r="I692" i="5"/>
  <c r="J708" i="5"/>
  <c r="I708" i="5"/>
  <c r="J716" i="5"/>
  <c r="I716" i="5"/>
  <c r="F716" i="5"/>
  <c r="F720"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T821"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T807" i="5"/>
  <c r="AB807" i="5"/>
  <c r="T839" i="5"/>
  <c r="AB839" i="5"/>
  <c r="S839" i="5"/>
  <c r="T843" i="5"/>
  <c r="AB843" i="5"/>
  <c r="T854" i="5"/>
  <c r="S854" i="5"/>
  <c r="H862" i="5"/>
  <c r="J862" i="5"/>
  <c r="T870" i="5"/>
  <c r="S870" i="5"/>
  <c r="AB891" i="5"/>
  <c r="J891" i="5"/>
  <c r="T900" i="5"/>
  <c r="S900" i="5"/>
  <c r="R913" i="5"/>
  <c r="F913" i="5"/>
  <c r="J939" i="5"/>
  <c r="H939" i="5"/>
  <c r="J948" i="5"/>
  <c r="H948" i="5"/>
  <c r="J971" i="5"/>
  <c r="T983" i="5"/>
  <c r="S983" i="5"/>
  <c r="T1023" i="5"/>
  <c r="S1023" i="5"/>
  <c r="H1038" i="5"/>
  <c r="F1038" i="5"/>
  <c r="J1043" i="5"/>
  <c r="H1043" i="5"/>
  <c r="F1043" i="5"/>
  <c r="AB1046" i="5"/>
  <c r="T1046" i="5"/>
  <c r="S1046" i="5"/>
  <c r="H1054" i="5"/>
  <c r="F1054" i="5"/>
  <c r="H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T802" i="5"/>
  <c r="H824" i="5"/>
  <c r="S828" i="5"/>
  <c r="AB828" i="5"/>
  <c r="F835" i="5"/>
  <c r="AB852" i="5"/>
  <c r="I852" i="5"/>
  <c r="H865" i="5"/>
  <c r="F865" i="5"/>
  <c r="T868" i="5"/>
  <c r="S868" i="5"/>
  <c r="AB885" i="5"/>
  <c r="T930" i="5"/>
  <c r="S930" i="5"/>
  <c r="J934" i="5"/>
  <c r="T943" i="5"/>
  <c r="S943" i="5"/>
  <c r="T951" i="5"/>
  <c r="S951" i="5"/>
  <c r="T958" i="5"/>
  <c r="S958" i="5"/>
  <c r="F978" i="5"/>
  <c r="H978" i="5"/>
  <c r="F990" i="5"/>
  <c r="R1009" i="5"/>
  <c r="F1009" i="5"/>
  <c r="T1027" i="5"/>
  <c r="S1027" i="5"/>
  <c r="H1034" i="5"/>
  <c r="F1034" i="5"/>
  <c r="H1046" i="5"/>
  <c r="H1091" i="5"/>
  <c r="J1091" i="5"/>
  <c r="F1091" i="5"/>
  <c r="H1118" i="5"/>
  <c r="F1118" i="5"/>
  <c r="R1132" i="5"/>
  <c r="J1185" i="5"/>
  <c r="AB679" i="5"/>
  <c r="T770" i="5"/>
  <c r="S770" i="5"/>
  <c r="H782" i="5"/>
  <c r="I782" i="5"/>
  <c r="F782" i="5"/>
  <c r="R784" i="5"/>
  <c r="F784" i="5"/>
  <c r="T790" i="5"/>
  <c r="S790" i="5"/>
  <c r="H802" i="5"/>
  <c r="J802" i="5"/>
  <c r="R804" i="5"/>
  <c r="I812" i="5"/>
  <c r="R812" i="5"/>
  <c r="T815" i="5"/>
  <c r="S815" i="5"/>
  <c r="T837" i="5"/>
  <c r="S837" i="5"/>
  <c r="S840" i="5"/>
  <c r="AB840" i="5"/>
  <c r="T840" i="5"/>
  <c r="H878" i="5"/>
  <c r="F878" i="5"/>
  <c r="R885" i="5"/>
  <c r="J885" i="5"/>
  <c r="F885" i="5"/>
  <c r="T935" i="5"/>
  <c r="AB935" i="5"/>
  <c r="S935" i="5"/>
  <c r="R953" i="5"/>
  <c r="F953" i="5"/>
  <c r="T1004" i="5"/>
  <c r="S1004" i="5"/>
  <c r="AB1010" i="5"/>
  <c r="T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J1047" i="5"/>
  <c r="H1047" i="5"/>
  <c r="H1050" i="5"/>
  <c r="F1050" i="5"/>
  <c r="H1063" i="5"/>
  <c r="J1063" i="5"/>
  <c r="F1063" i="5"/>
  <c r="T1087" i="5"/>
  <c r="S1087" i="5"/>
  <c r="AB1087" i="5"/>
  <c r="T1108" i="5"/>
  <c r="S1108"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AB798" i="5"/>
  <c r="T809" i="5"/>
  <c r="S809" i="5"/>
  <c r="H812" i="5"/>
  <c r="AB824" i="5"/>
  <c r="T828" i="5"/>
  <c r="S843" i="5"/>
  <c r="T851" i="5"/>
  <c r="S851" i="5"/>
  <c r="T866" i="5"/>
  <c r="S866" i="5"/>
  <c r="S871" i="5"/>
  <c r="J894" i="5"/>
  <c r="F894" i="5"/>
  <c r="J910" i="5"/>
  <c r="H910" i="5"/>
  <c r="R917" i="5"/>
  <c r="F917" i="5"/>
  <c r="H935" i="5"/>
  <c r="F935" i="5"/>
  <c r="J938" i="5"/>
  <c r="H938" i="5"/>
  <c r="AB951" i="5"/>
  <c r="R969" i="5"/>
  <c r="F969" i="5"/>
  <c r="J1019" i="5"/>
  <c r="H1019" i="5"/>
  <c r="F1019" i="5"/>
  <c r="AB1027" i="5"/>
  <c r="F104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J812" i="5"/>
  <c r="T820" i="5"/>
  <c r="F830" i="5"/>
  <c r="F832" i="5"/>
  <c r="AB834" i="5"/>
  <c r="S834" i="5"/>
  <c r="AB846" i="5"/>
  <c r="F862" i="5"/>
  <c r="AB866" i="5"/>
  <c r="T872" i="5"/>
  <c r="S872" i="5"/>
  <c r="R881" i="5"/>
  <c r="F881" i="5"/>
  <c r="AB883" i="5"/>
  <c r="T886" i="5"/>
  <c r="T902" i="5"/>
  <c r="S902" i="5"/>
  <c r="F910" i="5"/>
  <c r="J917" i="5"/>
  <c r="J995" i="5"/>
  <c r="H995" i="5"/>
  <c r="F995"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J1111" i="5"/>
  <c r="S1122" i="5"/>
  <c r="S1123" i="5"/>
  <c r="AB1138" i="5"/>
  <c r="T1149" i="5"/>
  <c r="T1153" i="5"/>
  <c r="J1166" i="5"/>
  <c r="S1172" i="5"/>
  <c r="S1173" i="5"/>
  <c r="S1180" i="5"/>
  <c r="T1180" i="5"/>
  <c r="S1181" i="5"/>
  <c r="S1185" i="5"/>
  <c r="S1189" i="5"/>
  <c r="T1202" i="5"/>
  <c r="AB1202" i="5"/>
  <c r="S1202" i="5"/>
  <c r="S1205" i="5"/>
  <c r="AB1205" i="5"/>
  <c r="AB1213" i="5"/>
  <c r="R1229" i="5"/>
  <c r="H1229" i="5"/>
  <c r="F1229" i="5"/>
  <c r="J1229" i="5"/>
  <c r="T1311"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T1122" i="5"/>
  <c r="AB1123" i="5"/>
  <c r="S1165" i="5"/>
  <c r="R1166" i="5"/>
  <c r="AB1172" i="5"/>
  <c r="T1173" i="5"/>
  <c r="R1178" i="5"/>
  <c r="I1178" i="5"/>
  <c r="R1205" i="5"/>
  <c r="J1205" i="5"/>
  <c r="I1205" i="5"/>
  <c r="H1236" i="5"/>
  <c r="AB850" i="5"/>
  <c r="AB939" i="5"/>
  <c r="H954" i="5"/>
  <c r="AB1015" i="5"/>
  <c r="AB1035" i="5"/>
  <c r="AB1055" i="5"/>
  <c r="AB1066" i="5"/>
  <c r="AB1083" i="5"/>
  <c r="T1094" i="5"/>
  <c r="R1095" i="5"/>
  <c r="F1099" i="5"/>
  <c r="J1103" i="5"/>
  <c r="T1124" i="5"/>
  <c r="S1124" i="5"/>
  <c r="AB1130" i="5"/>
  <c r="I1136" i="5"/>
  <c r="J1136" i="5"/>
  <c r="F1154" i="5"/>
  <c r="J1154" i="5"/>
  <c r="AB1181" i="5"/>
  <c r="AB1189" i="5"/>
  <c r="S1201" i="5"/>
  <c r="AB1201" i="5"/>
  <c r="R1213" i="5"/>
  <c r="H1213" i="5"/>
  <c r="F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F1098"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H1154" i="5"/>
  <c r="AB1159" i="5"/>
  <c r="R1161" i="5"/>
  <c r="H1161" i="5"/>
  <c r="AB1168" i="5"/>
  <c r="S1168" i="5"/>
  <c r="R1186" i="5"/>
  <c r="H1186" i="5"/>
  <c r="H1221" i="5"/>
  <c r="AB1239" i="5"/>
  <c r="S1239" i="5"/>
  <c r="S968" i="5"/>
  <c r="F991" i="5"/>
  <c r="AB1007" i="5"/>
  <c r="S1016" i="5"/>
  <c r="S1036" i="5"/>
  <c r="AB1047" i="5"/>
  <c r="S1056" i="5"/>
  <c r="AB1075" i="5"/>
  <c r="T1095" i="5"/>
  <c r="S1095" i="5"/>
  <c r="S1106" i="5"/>
  <c r="J1119" i="5"/>
  <c r="S1130" i="5"/>
  <c r="T1137" i="5"/>
  <c r="S1151" i="5"/>
  <c r="T1151" i="5"/>
  <c r="I1152" i="5"/>
  <c r="I1154" i="5"/>
  <c r="R1169" i="5"/>
  <c r="F1173" i="5"/>
  <c r="S1177" i="5"/>
  <c r="AB1184" i="5"/>
  <c r="S1197" i="5"/>
  <c r="J1249" i="5"/>
  <c r="X1249" i="5"/>
  <c r="J1261" i="5"/>
  <c r="I1261" i="5"/>
  <c r="F1261" i="5"/>
  <c r="AB1264" i="5"/>
  <c r="T1264" i="5"/>
  <c r="S1264" i="5"/>
  <c r="F1464"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T1541" i="5"/>
  <c r="S1541" i="5"/>
  <c r="J1546" i="5"/>
  <c r="H1546" i="5"/>
  <c r="I1546" i="5"/>
  <c r="F1546" i="5"/>
  <c r="T1676" i="5"/>
  <c r="S1676" i="5"/>
  <c r="S1207" i="5"/>
  <c r="S1220" i="5"/>
  <c r="AB1256" i="5"/>
  <c r="AB1269" i="5"/>
  <c r="T1271" i="5"/>
  <c r="S1271" i="5"/>
  <c r="S1279" i="5"/>
  <c r="AB1285" i="5"/>
  <c r="F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I1956" i="5"/>
  <c r="H1956" i="5"/>
  <c r="F1956" i="5"/>
  <c r="AB1451" i="5"/>
  <c r="J1515" i="5"/>
  <c r="T1597" i="5"/>
  <c r="AB1597" i="5"/>
  <c r="T1612" i="5"/>
  <c r="S1612" i="5"/>
  <c r="AB1632" i="5"/>
  <c r="T1655" i="5"/>
  <c r="S1655" i="5"/>
  <c r="T1687" i="5"/>
  <c r="S1687" i="5"/>
  <c r="X1721"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X1625"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299" i="5"/>
  <c r="S1318" i="5"/>
  <c r="S1320" i="5"/>
  <c r="S1331" i="5"/>
  <c r="AB1336" i="5"/>
  <c r="T1338" i="5"/>
  <c r="S1358" i="5"/>
  <c r="S1380" i="5"/>
  <c r="AB1389" i="5"/>
  <c r="T1410" i="5"/>
  <c r="S1423" i="5"/>
  <c r="S1425" i="5"/>
  <c r="S1433"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R1486" i="5"/>
  <c r="R1490" i="5"/>
  <c r="S1493" i="5"/>
  <c r="I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T2030" i="5"/>
  <c r="AB2043" i="5"/>
  <c r="T2043" i="5"/>
  <c r="I2048" i="5"/>
  <c r="T2080" i="5"/>
  <c r="R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AB2116" i="5"/>
  <c r="F2116" i="5"/>
  <c r="S2124" i="5"/>
  <c r="F2132" i="5"/>
  <c r="H2137"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AB2137" i="5"/>
  <c r="I2150" i="5"/>
  <c r="F2157" i="5"/>
  <c r="S2180" i="5"/>
  <c r="S2183" i="5"/>
  <c r="S2187" i="5"/>
  <c r="AB2221" i="5"/>
  <c r="S2226" i="5"/>
  <c r="T2240" i="5"/>
  <c r="AB2248" i="5"/>
  <c r="AB2257" i="5"/>
  <c r="AB2261" i="5"/>
  <c r="AB2265" i="5"/>
  <c r="AB2275" i="5"/>
  <c r="T2288" i="5"/>
  <c r="T2302" i="5"/>
  <c r="AB2302" i="5"/>
  <c r="H2303" i="5"/>
  <c r="AB2307"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AB2387" i="5"/>
  <c r="AB2396" i="5"/>
  <c r="T2401" i="5"/>
  <c r="S2403" i="5"/>
  <c r="AB2414" i="5"/>
  <c r="AB2425" i="5"/>
  <c r="J2433" i="5"/>
  <c r="AB2436" i="5"/>
  <c r="S2456" i="5"/>
  <c r="AB2457" i="5"/>
  <c r="S2458" i="5"/>
  <c r="I2469" i="5"/>
  <c r="S2471" i="5"/>
  <c r="AB2472" i="5"/>
  <c r="T2484" i="5"/>
  <c r="AB2504" i="5"/>
  <c r="F19" i="6"/>
  <c r="H254" i="5"/>
  <c r="F254" i="5"/>
  <c r="R254" i="5"/>
  <c r="J254" i="5"/>
  <c r="I254" i="5"/>
  <c r="H286" i="5"/>
  <c r="F286" i="5"/>
  <c r="R286" i="5"/>
  <c r="J286" i="5"/>
  <c r="I286" i="5"/>
  <c r="AB320" i="5"/>
  <c r="AB412" i="5"/>
  <c r="H270" i="5"/>
  <c r="F270" i="5"/>
  <c r="R270" i="5"/>
  <c r="J270" i="5"/>
  <c r="I270" i="5"/>
  <c r="R311" i="5"/>
  <c r="H311" i="5"/>
  <c r="I311" i="5"/>
  <c r="F311" i="5"/>
  <c r="J311" i="5"/>
  <c r="AB260" i="5"/>
  <c r="AB276" i="5"/>
  <c r="AB292" i="5"/>
  <c r="H258" i="5"/>
  <c r="F258" i="5"/>
  <c r="R258" i="5"/>
  <c r="J258" i="5"/>
  <c r="I258" i="5"/>
  <c r="H274" i="5"/>
  <c r="F274" i="5"/>
  <c r="R274" i="5"/>
  <c r="J274" i="5"/>
  <c r="I274" i="5"/>
  <c r="R323" i="5"/>
  <c r="H323" i="5"/>
  <c r="J323" i="5"/>
  <c r="I323" i="5"/>
  <c r="F323" i="5"/>
  <c r="AB360" i="5"/>
  <c r="R371" i="5"/>
  <c r="J371" i="5"/>
  <c r="H371" i="5"/>
  <c r="I371" i="5"/>
  <c r="F371" i="5"/>
  <c r="R383" i="5"/>
  <c r="J383" i="5"/>
  <c r="T383" i="5"/>
  <c r="H383" i="5"/>
  <c r="I383" i="5"/>
  <c r="F383" i="5"/>
  <c r="AB248" i="5"/>
  <c r="AB264" i="5"/>
  <c r="AB280" i="5"/>
  <c r="AB296" i="5"/>
  <c r="R319" i="5"/>
  <c r="H319" i="5"/>
  <c r="I319" i="5"/>
  <c r="F319" i="5"/>
  <c r="J319" i="5"/>
  <c r="AB328" i="5"/>
  <c r="R351" i="5"/>
  <c r="J351" i="5"/>
  <c r="H351" i="5"/>
  <c r="I351" i="5"/>
  <c r="F351" i="5"/>
  <c r="AB358" i="5"/>
  <c r="H246" i="5"/>
  <c r="F246" i="5"/>
  <c r="R246" i="5"/>
  <c r="J246" i="5"/>
  <c r="I246" i="5"/>
  <c r="H278" i="5"/>
  <c r="F278" i="5"/>
  <c r="R278" i="5"/>
  <c r="J278" i="5"/>
  <c r="I278" i="5"/>
  <c r="H294" i="5"/>
  <c r="F294" i="5"/>
  <c r="R294" i="5"/>
  <c r="J294" i="5"/>
  <c r="I294" i="5"/>
  <c r="R307" i="5"/>
  <c r="H307" i="5"/>
  <c r="J307" i="5"/>
  <c r="I307" i="5"/>
  <c r="F307" i="5"/>
  <c r="AB408" i="5"/>
  <c r="AB252" i="5"/>
  <c r="AB268" i="5"/>
  <c r="AB284" i="5"/>
  <c r="AB300" i="5"/>
  <c r="AB303" i="5"/>
  <c r="AB312" i="5"/>
  <c r="R331" i="5"/>
  <c r="H331" i="5"/>
  <c r="J331" i="5"/>
  <c r="I331" i="5"/>
  <c r="F331" i="5"/>
  <c r="J384" i="5"/>
  <c r="R384" i="5"/>
  <c r="I384" i="5"/>
  <c r="H384" i="5"/>
  <c r="F384" i="5"/>
  <c r="AB40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256" i="5"/>
  <c r="AB272" i="5"/>
  <c r="AB288" i="5"/>
  <c r="R315" i="5"/>
  <c r="H315" i="5"/>
  <c r="J315" i="5"/>
  <c r="T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T614" i="5"/>
  <c r="I616" i="5"/>
  <c r="T618" i="5"/>
  <c r="I620" i="5"/>
  <c r="T622" i="5"/>
  <c r="I624" i="5"/>
  <c r="T626" i="5"/>
  <c r="I628" i="5"/>
  <c r="T630" i="5"/>
  <c r="T634" i="5"/>
  <c r="I636" i="5"/>
  <c r="T638" i="5"/>
  <c r="T642" i="5"/>
  <c r="T646" i="5"/>
  <c r="T650" i="5"/>
  <c r="I652" i="5"/>
  <c r="T654" i="5"/>
  <c r="I656" i="5"/>
  <c r="T658" i="5"/>
  <c r="I660" i="5"/>
  <c r="T662" i="5"/>
  <c r="T666" i="5"/>
  <c r="T670" i="5"/>
  <c r="T674"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T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H822" i="5"/>
  <c r="R822" i="5"/>
  <c r="J822" i="5"/>
  <c r="I822" i="5"/>
  <c r="F822" i="5"/>
  <c r="R919" i="5"/>
  <c r="I919" i="5"/>
  <c r="J919" i="5"/>
  <c r="H919" i="5"/>
  <c r="F919" i="5"/>
  <c r="R758" i="5"/>
  <c r="R770" i="5"/>
  <c r="R778" i="5"/>
  <c r="R782" i="5"/>
  <c r="R786" i="5"/>
  <c r="R790" i="5"/>
  <c r="T795" i="5"/>
  <c r="R798" i="5"/>
  <c r="T799" i="5"/>
  <c r="R802" i="5"/>
  <c r="T803" i="5"/>
  <c r="S806" i="5"/>
  <c r="H807" i="5"/>
  <c r="T808"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T929" i="5"/>
  <c r="S929" i="5"/>
  <c r="AB953" i="5"/>
  <c r="T953" i="5"/>
  <c r="S953" i="5"/>
  <c r="R994" i="5"/>
  <c r="J994" i="5"/>
  <c r="I994" i="5"/>
  <c r="H994" i="5"/>
  <c r="F994" i="5"/>
  <c r="AB1045" i="5"/>
  <c r="T1045" i="5"/>
  <c r="S1045" i="5"/>
  <c r="J819" i="5"/>
  <c r="AB884" i="5"/>
  <c r="AB892" i="5"/>
  <c r="R906" i="5"/>
  <c r="I906" i="5"/>
  <c r="H906" i="5"/>
  <c r="I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T1077" i="5"/>
  <c r="S1077" i="5"/>
  <c r="T805" i="5"/>
  <c r="S807" i="5"/>
  <c r="J810" i="5"/>
  <c r="T812"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T816" i="5"/>
  <c r="F819" i="5"/>
  <c r="AB821" i="5"/>
  <c r="H826" i="5"/>
  <c r="R826" i="5"/>
  <c r="AB827" i="5"/>
  <c r="R828" i="5"/>
  <c r="I828" i="5"/>
  <c r="J831" i="5"/>
  <c r="I831" i="5"/>
  <c r="R832" i="5"/>
  <c r="I832" i="5"/>
  <c r="R840" i="5"/>
  <c r="I840" i="5"/>
  <c r="F844" i="5"/>
  <c r="R848" i="5"/>
  <c r="I848" i="5"/>
  <c r="AB855" i="5"/>
  <c r="I861" i="5"/>
  <c r="H861" i="5"/>
  <c r="F861" i="5"/>
  <c r="R861" i="5"/>
  <c r="T869" i="5"/>
  <c r="S869" i="5"/>
  <c r="AB897" i="5"/>
  <c r="AB908" i="5"/>
  <c r="I915" i="5"/>
  <c r="AB918" i="5"/>
  <c r="I925" i="5"/>
  <c r="J925" i="5"/>
  <c r="H925" i="5"/>
  <c r="F925" i="5"/>
  <c r="R925" i="5"/>
  <c r="I961" i="5"/>
  <c r="H961" i="5"/>
  <c r="J961" i="5"/>
  <c r="F961" i="5"/>
  <c r="R961" i="5"/>
  <c r="AB1029" i="5"/>
  <c r="T1029" i="5"/>
  <c r="S1029" i="5"/>
  <c r="J1069" i="5"/>
  <c r="I1069" i="5"/>
  <c r="H1069" i="5"/>
  <c r="F1069" i="5"/>
  <c r="R1069" i="5"/>
  <c r="AB1109" i="5"/>
  <c r="T1109" i="5"/>
  <c r="S1109" i="5"/>
  <c r="I816" i="5"/>
  <c r="H819" i="5"/>
  <c r="F821" i="5"/>
  <c r="R821" i="5"/>
  <c r="I821" i="5"/>
  <c r="H830" i="5"/>
  <c r="R830" i="5"/>
  <c r="I857" i="5"/>
  <c r="R857" i="5"/>
  <c r="H857" i="5"/>
  <c r="AB859" i="5"/>
  <c r="AB863" i="5"/>
  <c r="AB871" i="5"/>
  <c r="I877" i="5"/>
  <c r="H877" i="5"/>
  <c r="F877" i="5"/>
  <c r="R877" i="5"/>
  <c r="T885" i="5"/>
  <c r="S885" i="5"/>
  <c r="R887" i="5"/>
  <c r="I887" i="5"/>
  <c r="H887" i="5"/>
  <c r="F887" i="5"/>
  <c r="R896" i="5"/>
  <c r="J896" i="5"/>
  <c r="I896" i="5"/>
  <c r="F896" i="5"/>
  <c r="I905" i="5"/>
  <c r="F905" i="5"/>
  <c r="R905" i="5"/>
  <c r="H905" i="5"/>
  <c r="T913" i="5"/>
  <c r="S913" i="5"/>
  <c r="R922" i="5"/>
  <c r="I922" i="5"/>
  <c r="H922" i="5"/>
  <c r="AB928" i="5"/>
  <c r="I949" i="5"/>
  <c r="R949" i="5"/>
  <c r="J949" i="5"/>
  <c r="H949" i="5"/>
  <c r="F949" i="5"/>
  <c r="I965" i="5"/>
  <c r="H965" i="5"/>
  <c r="F965" i="5"/>
  <c r="R965" i="5"/>
  <c r="J965" i="5"/>
  <c r="AB969" i="5"/>
  <c r="T969" i="5"/>
  <c r="S969" i="5"/>
  <c r="AB1061" i="5"/>
  <c r="T1061" i="5"/>
  <c r="S1061" i="5"/>
  <c r="AB810" i="5"/>
  <c r="T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X865" i="5"/>
  <c r="I881" i="5"/>
  <c r="I897" i="5"/>
  <c r="I913" i="5"/>
  <c r="AB934" i="5"/>
  <c r="R951" i="5"/>
  <c r="I951" i="5"/>
  <c r="F959" i="5"/>
  <c r="R975" i="5"/>
  <c r="I975" i="5"/>
  <c r="AB997" i="5"/>
  <c r="T997"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J941" i="5"/>
  <c r="F948" i="5"/>
  <c r="F955" i="5"/>
  <c r="R986" i="5"/>
  <c r="J986" i="5"/>
  <c r="I986" i="5"/>
  <c r="R998" i="5"/>
  <c r="J998" i="5"/>
  <c r="I998" i="5"/>
  <c r="H998" i="5"/>
  <c r="F998" i="5"/>
  <c r="AB1004" i="5"/>
  <c r="AB1013" i="5"/>
  <c r="T1013" i="5"/>
  <c r="AB1020" i="5"/>
  <c r="R1026" i="5"/>
  <c r="J1026" i="5"/>
  <c r="I1026" i="5"/>
  <c r="F1026" i="5"/>
  <c r="R1122" i="5"/>
  <c r="J1122" i="5"/>
  <c r="I1122" i="5"/>
  <c r="H1122" i="5"/>
  <c r="F1122" i="5"/>
  <c r="AB1143" i="5"/>
  <c r="T1143" i="5"/>
  <c r="S1143" i="5"/>
  <c r="AB1144" i="5"/>
  <c r="AB1456" i="5"/>
  <c r="T1456" i="5"/>
  <c r="S1456" i="5"/>
  <c r="AB965" i="5"/>
  <c r="T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T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T1005" i="5"/>
  <c r="J1009" i="5"/>
  <c r="I1009" i="5"/>
  <c r="H1009" i="5"/>
  <c r="R1014" i="5"/>
  <c r="J1014" i="5"/>
  <c r="I1014" i="5"/>
  <c r="H1014" i="5"/>
  <c r="F1014" i="5"/>
  <c r="AB1021" i="5"/>
  <c r="T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T961" i="5"/>
  <c r="AB981" i="5"/>
  <c r="T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T945"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T1136" i="5"/>
  <c r="S1136" i="5"/>
  <c r="H1199" i="5"/>
  <c r="R1199" i="5"/>
  <c r="J1199" i="5"/>
  <c r="F1199" i="5"/>
  <c r="I1199" i="5"/>
  <c r="H1240" i="5"/>
  <c r="AB1258" i="5"/>
  <c r="S1418" i="5"/>
  <c r="T1418" i="5"/>
  <c r="AB1418" i="5"/>
  <c r="AB901" i="5"/>
  <c r="AB906" i="5"/>
  <c r="AB917" i="5"/>
  <c r="AB922" i="5"/>
  <c r="R934" i="5"/>
  <c r="I934" i="5"/>
  <c r="R935" i="5"/>
  <c r="I935" i="5"/>
  <c r="J935" i="5"/>
  <c r="R948" i="5"/>
  <c r="AB957" i="5"/>
  <c r="T957" i="5"/>
  <c r="S965" i="5"/>
  <c r="R966" i="5"/>
  <c r="J966" i="5"/>
  <c r="I966" i="5"/>
  <c r="F966" i="5"/>
  <c r="I969" i="5"/>
  <c r="H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T1400" i="5"/>
  <c r="S1400" i="5"/>
  <c r="AB1416" i="5"/>
  <c r="T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X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T1134" i="5"/>
  <c r="AB1134" i="5"/>
  <c r="R1142" i="5"/>
  <c r="J1142" i="5"/>
  <c r="I1142"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F1363" i="5"/>
  <c r="AB1367" i="5"/>
  <c r="T1367" i="5"/>
  <c r="AB1387" i="5"/>
  <c r="T1387" i="5"/>
  <c r="S1387" i="5"/>
  <c r="I1393" i="5"/>
  <c r="R1393" i="5"/>
  <c r="J1393" i="5"/>
  <c r="H1393" i="5"/>
  <c r="R1396" i="5"/>
  <c r="J1396" i="5"/>
  <c r="S1402" i="5"/>
  <c r="AB1402" i="5"/>
  <c r="T1402" i="5"/>
  <c r="H1424" i="5"/>
  <c r="F1424" i="5"/>
  <c r="R1424" i="5"/>
  <c r="I1424" i="5"/>
  <c r="J1478" i="5"/>
  <c r="I1478" i="5"/>
  <c r="F1478" i="5"/>
  <c r="R147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I1186" i="5"/>
  <c r="AB1192" i="5"/>
  <c r="AB1195" i="5"/>
  <c r="T1195" i="5"/>
  <c r="H1201" i="5"/>
  <c r="F1214" i="5"/>
  <c r="I1218" i="5"/>
  <c r="AB1224" i="5"/>
  <c r="J1225" i="5"/>
  <c r="AB1227" i="5"/>
  <c r="T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F1410" i="5"/>
  <c r="J1458" i="5"/>
  <c r="I1458" i="5"/>
  <c r="R1458" i="5"/>
  <c r="H1458" i="5"/>
  <c r="F1458" i="5"/>
  <c r="J1469" i="5"/>
  <c r="H1469" i="5"/>
  <c r="R1469" i="5"/>
  <c r="AB1484" i="5"/>
  <c r="T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S1367" i="5"/>
  <c r="I1369" i="5"/>
  <c r="F1369" i="5"/>
  <c r="T1373" i="5"/>
  <c r="S1373" i="5"/>
  <c r="I1379" i="5"/>
  <c r="H1379" i="5"/>
  <c r="F1379" i="5"/>
  <c r="AB1383" i="5"/>
  <c r="T1383" i="5"/>
  <c r="J1395" i="5"/>
  <c r="I1396" i="5"/>
  <c r="AB1436" i="5"/>
  <c r="T1436" i="5"/>
  <c r="S1436" i="5"/>
  <c r="F1442" i="5"/>
  <c r="J1446" i="5"/>
  <c r="I1446" i="5"/>
  <c r="F1446" i="5"/>
  <c r="R1446" i="5"/>
  <c r="F1459" i="5"/>
  <c r="R1459" i="5"/>
  <c r="J1459" i="5"/>
  <c r="I1459" i="5"/>
  <c r="H1459" i="5"/>
  <c r="R1529" i="5"/>
  <c r="J1529" i="5"/>
  <c r="H1529" i="5"/>
  <c r="I1529" i="5"/>
  <c r="J1535" i="5"/>
  <c r="T1549" i="5"/>
  <c r="S1549" i="5"/>
  <c r="AB1549" i="5"/>
  <c r="S1138" i="5"/>
  <c r="S1140" i="5"/>
  <c r="S1147" i="5"/>
  <c r="S1154" i="5"/>
  <c r="T1159" i="5"/>
  <c r="F1178" i="5"/>
  <c r="AB1178" i="5"/>
  <c r="T1191" i="5"/>
  <c r="F1210" i="5"/>
  <c r="AB1210" i="5"/>
  <c r="T1223" i="5"/>
  <c r="I1241" i="5"/>
  <c r="F1242" i="5"/>
  <c r="AB1242" i="5"/>
  <c r="I1357" i="5"/>
  <c r="H1357" i="5"/>
  <c r="F1357" i="5"/>
  <c r="I1367" i="5"/>
  <c r="H1367" i="5"/>
  <c r="R1367" i="5"/>
  <c r="J1367" i="5"/>
  <c r="T1393" i="5"/>
  <c r="S1393" i="5"/>
  <c r="AB1399" i="5"/>
  <c r="T1399" i="5"/>
  <c r="S1399" i="5"/>
  <c r="H1408" i="5"/>
  <c r="F1408" i="5"/>
  <c r="AB1414" i="5"/>
  <c r="H1416" i="5"/>
  <c r="F1416" i="5"/>
  <c r="R1416" i="5"/>
  <c r="J1416" i="5"/>
  <c r="I1416" i="5"/>
  <c r="I1418" i="5"/>
  <c r="J1418" i="5"/>
  <c r="H1418" i="5"/>
  <c r="R1418" i="5"/>
  <c r="F1418" i="5"/>
  <c r="AB1428" i="5"/>
  <c r="T1428" i="5"/>
  <c r="S1428" i="5"/>
  <c r="J1462" i="5"/>
  <c r="I1462" i="5"/>
  <c r="R1462" i="5"/>
  <c r="F1462" i="5"/>
  <c r="AB1473" i="5"/>
  <c r="T1473" i="5"/>
  <c r="S1473" i="5"/>
  <c r="J1474" i="5"/>
  <c r="I1474" i="5"/>
  <c r="R1474" i="5"/>
  <c r="H1474" i="5"/>
  <c r="F1474" i="5"/>
  <c r="F1483" i="5"/>
  <c r="R1483" i="5"/>
  <c r="I1483" i="5"/>
  <c r="H1483" i="5"/>
  <c r="J1483" i="5"/>
  <c r="R1542" i="5"/>
  <c r="J1542" i="5"/>
  <c r="I1542" i="5"/>
  <c r="H1542" i="5"/>
  <c r="F1542" i="5"/>
  <c r="AB1642" i="5"/>
  <c r="T1642" i="5"/>
  <c r="S1642" i="5"/>
  <c r="F1136" i="5"/>
  <c r="F1152" i="5"/>
  <c r="S1160" i="5"/>
  <c r="F1161" i="5"/>
  <c r="I1165" i="5"/>
  <c r="F1166" i="5"/>
  <c r="AB1166" i="5"/>
  <c r="S1174" i="5"/>
  <c r="AB1179" i="5"/>
  <c r="T1179" i="5"/>
  <c r="J1182" i="5"/>
  <c r="H1190" i="5"/>
  <c r="S1192" i="5"/>
  <c r="I1197" i="5"/>
  <c r="F1198" i="5"/>
  <c r="AB1198" i="5"/>
  <c r="S1206" i="5"/>
  <c r="AB1211" i="5"/>
  <c r="T1211" i="5"/>
  <c r="J1214" i="5"/>
  <c r="S1224" i="5"/>
  <c r="F1225" i="5"/>
  <c r="I1229" i="5"/>
  <c r="F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X1377" i="5"/>
  <c r="I1377" i="5"/>
  <c r="R1377" i="5"/>
  <c r="J1377" i="5"/>
  <c r="H1377" i="5"/>
  <c r="AB1378" i="5"/>
  <c r="H1412" i="5"/>
  <c r="R1412" i="5"/>
  <c r="I1412" i="5"/>
  <c r="F1412" i="5"/>
  <c r="AB1420" i="5"/>
  <c r="T1420" i="5"/>
  <c r="S1420" i="5"/>
  <c r="S1434" i="5"/>
  <c r="T1434" i="5"/>
  <c r="J1498" i="5"/>
  <c r="I1498" i="5"/>
  <c r="R1498" i="5"/>
  <c r="H1498" i="5"/>
  <c r="R1509" i="5"/>
  <c r="J1509" i="5"/>
  <c r="H1509" i="5"/>
  <c r="F1509" i="5"/>
  <c r="AB1532" i="5"/>
  <c r="T1532" i="5"/>
  <c r="S1532" i="5"/>
  <c r="S1142" i="5"/>
  <c r="AB1167" i="5"/>
  <c r="T1167" i="5"/>
  <c r="F1186" i="5"/>
  <c r="AB1186" i="5"/>
  <c r="AB1199" i="5"/>
  <c r="T1199" i="5"/>
  <c r="F1218" i="5"/>
  <c r="AB1218" i="5"/>
  <c r="AB1231" i="5"/>
  <c r="T1231" i="5"/>
  <c r="F1250" i="5"/>
  <c r="AB1250" i="5"/>
  <c r="R1257" i="5"/>
  <c r="R1261" i="5"/>
  <c r="R1265" i="5"/>
  <c r="R1269" i="5"/>
  <c r="R1273" i="5"/>
  <c r="R1277" i="5"/>
  <c r="X1281" i="5"/>
  <c r="R1281" i="5"/>
  <c r="R1289" i="5"/>
  <c r="R1293" i="5"/>
  <c r="R1301" i="5"/>
  <c r="R1305" i="5"/>
  <c r="R1309" i="5"/>
  <c r="X1321" i="5"/>
  <c r="R1321" i="5"/>
  <c r="R1333" i="5"/>
  <c r="R1337" i="5"/>
  <c r="J1353" i="5"/>
  <c r="R1356" i="5"/>
  <c r="J1356" i="5"/>
  <c r="I1356" i="5"/>
  <c r="H1356" i="5"/>
  <c r="AB1357" i="5"/>
  <c r="T1361" i="5"/>
  <c r="S1361" i="5"/>
  <c r="R1363" i="5"/>
  <c r="AB1370" i="5"/>
  <c r="I1371" i="5"/>
  <c r="H1371" i="5"/>
  <c r="R1371" i="5"/>
  <c r="AB1379" i="5"/>
  <c r="T1379" i="5"/>
  <c r="R1380" i="5"/>
  <c r="J1380" i="5"/>
  <c r="T1389" i="5"/>
  <c r="S1389" i="5"/>
  <c r="F1393" i="5"/>
  <c r="I1395" i="5"/>
  <c r="H1395" i="5"/>
  <c r="F1395" i="5"/>
  <c r="S1426" i="5"/>
  <c r="T1426" i="5"/>
  <c r="AB1441" i="5"/>
  <c r="T1441" i="5"/>
  <c r="S1441" i="5"/>
  <c r="J1442" i="5"/>
  <c r="I1442" i="5"/>
  <c r="R1442" i="5"/>
  <c r="H1442" i="5"/>
  <c r="AB1452" i="5"/>
  <c r="T1452" i="5"/>
  <c r="S1452" i="5"/>
  <c r="J1453" i="5"/>
  <c r="H1453" i="5"/>
  <c r="R1453" i="5"/>
  <c r="F1453" i="5"/>
  <c r="R1481" i="5"/>
  <c r="J1481" i="5"/>
  <c r="H1481" i="5"/>
  <c r="I1481" i="5"/>
  <c r="F1481" i="5"/>
  <c r="X1481" i="5"/>
  <c r="R1493" i="5"/>
  <c r="J1493" i="5"/>
  <c r="H1493" i="5"/>
  <c r="I1493" i="5"/>
  <c r="F149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H1475" i="5"/>
  <c r="F1479" i="5"/>
  <c r="R1479" i="5"/>
  <c r="H1479" i="5"/>
  <c r="F1482" i="5"/>
  <c r="J1486" i="5"/>
  <c r="I1486" i="5"/>
  <c r="H1486" i="5"/>
  <c r="AB1488" i="5"/>
  <c r="T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T1359" i="5"/>
  <c r="AB1364" i="5"/>
  <c r="I1365" i="5"/>
  <c r="AB1375" i="5"/>
  <c r="T1375" i="5"/>
  <c r="AB1380" i="5"/>
  <c r="AB1391" i="5"/>
  <c r="T1391" i="5"/>
  <c r="AB1396" i="5"/>
  <c r="I1397" i="5"/>
  <c r="I1402" i="5"/>
  <c r="J1402" i="5"/>
  <c r="H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J1490" i="5"/>
  <c r="I1490" i="5"/>
  <c r="I1504" i="5"/>
  <c r="H1504" i="5"/>
  <c r="F1504" i="5"/>
  <c r="F1507" i="5"/>
  <c r="R1507" i="5"/>
  <c r="AB1508" i="5"/>
  <c r="T1508" i="5"/>
  <c r="T1514" i="5"/>
  <c r="S1514" i="5"/>
  <c r="AB1514" i="5"/>
  <c r="J1522" i="5"/>
  <c r="I1522" i="5"/>
  <c r="AB1626" i="5"/>
  <c r="T1626" i="5"/>
  <c r="S1626" i="5"/>
  <c r="AB1698" i="5"/>
  <c r="T1698" i="5"/>
  <c r="S1698" i="5"/>
  <c r="T2470" i="5"/>
  <c r="AB2470" i="5"/>
  <c r="S2470" i="5"/>
  <c r="J1406" i="5"/>
  <c r="J1414" i="5"/>
  <c r="J1422" i="5"/>
  <c r="AB1423" i="5"/>
  <c r="J1430" i="5"/>
  <c r="AB1431" i="5"/>
  <c r="AB1439" i="5"/>
  <c r="AB1444" i="5"/>
  <c r="T1444" i="5"/>
  <c r="AB1445" i="5"/>
  <c r="H1448" i="5"/>
  <c r="F1448" i="5"/>
  <c r="J1450" i="5"/>
  <c r="I1450" i="5"/>
  <c r="F1467" i="5"/>
  <c r="R1467" i="5"/>
  <c r="AB1476" i="5"/>
  <c r="T1476" i="5"/>
  <c r="AB1477" i="5"/>
  <c r="H1480" i="5"/>
  <c r="F1480" i="5"/>
  <c r="AB1485" i="5"/>
  <c r="T1486" i="5"/>
  <c r="S1486" i="5"/>
  <c r="AB1486"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F1490" i="5"/>
  <c r="F1491" i="5"/>
  <c r="R1491" i="5"/>
  <c r="AB1492" i="5"/>
  <c r="T1492" i="5"/>
  <c r="T1498" i="5"/>
  <c r="S1498" i="5"/>
  <c r="AB1498"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AB1411" i="5"/>
  <c r="AB1419" i="5"/>
  <c r="J1423" i="5"/>
  <c r="AB1427" i="5"/>
  <c r="J1431" i="5"/>
  <c r="AB1435" i="5"/>
  <c r="J1439" i="5"/>
  <c r="R1448" i="5"/>
  <c r="R1449" i="5"/>
  <c r="F1451" i="5"/>
  <c r="R1451" i="5"/>
  <c r="H1454" i="5"/>
  <c r="AB1460" i="5"/>
  <c r="T1460" i="5"/>
  <c r="AB1461" i="5"/>
  <c r="J1466" i="5"/>
  <c r="I1466" i="5"/>
  <c r="I1467" i="5"/>
  <c r="R1480" i="5"/>
  <c r="I1492" i="5"/>
  <c r="H1492" i="5"/>
  <c r="F1492" i="5"/>
  <c r="F1495" i="5"/>
  <c r="R1495" i="5"/>
  <c r="AB1496" i="5"/>
  <c r="T1496" i="5"/>
  <c r="AB1501" i="5"/>
  <c r="T1502" i="5"/>
  <c r="S1502" i="5"/>
  <c r="AB1502" i="5"/>
  <c r="S1508" i="5"/>
  <c r="J1511" i="5"/>
  <c r="I1524" i="5"/>
  <c r="H1524" i="5"/>
  <c r="F1524" i="5"/>
  <c r="F1527" i="5"/>
  <c r="R1527" i="5"/>
  <c r="AB1528" i="5"/>
  <c r="T1528" i="5"/>
  <c r="AB1533" i="5"/>
  <c r="T1534" i="5"/>
  <c r="S1534" i="5"/>
  <c r="AB1534" i="5"/>
  <c r="F1538" i="5"/>
  <c r="F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R1808" i="5"/>
  <c r="J1808" i="5"/>
  <c r="I1808" i="5"/>
  <c r="H1808" i="5"/>
  <c r="F1808" i="5"/>
  <c r="AB1858" i="5"/>
  <c r="AB1546" i="5"/>
  <c r="I1551" i="5"/>
  <c r="H1551" i="5"/>
  <c r="F1551" i="5"/>
  <c r="AB1552" i="5"/>
  <c r="S1619" i="5"/>
  <c r="S1623" i="5"/>
  <c r="R1632" i="5"/>
  <c r="J1632" i="5"/>
  <c r="I1632" i="5"/>
  <c r="H1632" i="5"/>
  <c r="AB1643" i="5"/>
  <c r="AB1658" i="5"/>
  <c r="T1658" i="5"/>
  <c r="S1658" i="5"/>
  <c r="AB1675" i="5"/>
  <c r="AB1690" i="5"/>
  <c r="T1690" i="5"/>
  <c r="S1690" i="5"/>
  <c r="AB1707" i="5"/>
  <c r="AB1722" i="5"/>
  <c r="T1722" i="5"/>
  <c r="S1722" i="5"/>
  <c r="R1728" i="5"/>
  <c r="J1728" i="5"/>
  <c r="I1728" i="5"/>
  <c r="H1728" i="5"/>
  <c r="T1744" i="5"/>
  <c r="S1744" i="5"/>
  <c r="AB1744" i="5"/>
  <c r="H1749" i="5"/>
  <c r="AB1910" i="5"/>
  <c r="T1910" i="5"/>
  <c r="S1910" i="5"/>
  <c r="AB1547" i="5"/>
  <c r="X1553" i="5"/>
  <c r="J1553" i="5"/>
  <c r="R1557" i="5"/>
  <c r="J1557" i="5"/>
  <c r="R1561" i="5"/>
  <c r="J1561" i="5"/>
  <c r="R1565" i="5"/>
  <c r="J1565" i="5"/>
  <c r="R1569" i="5"/>
  <c r="J1569" i="5"/>
  <c r="R1573" i="5"/>
  <c r="J1573" i="5"/>
  <c r="R1577" i="5"/>
  <c r="R1581" i="5"/>
  <c r="J1581" i="5"/>
  <c r="R1585" i="5"/>
  <c r="J1585" i="5"/>
  <c r="R1589" i="5"/>
  <c r="J1589" i="5"/>
  <c r="R1597" i="5"/>
  <c r="J1597" i="5"/>
  <c r="X1601" i="5"/>
  <c r="R1601" i="5"/>
  <c r="J1601" i="5"/>
  <c r="R1605" i="5"/>
  <c r="J1605" i="5"/>
  <c r="R1613" i="5"/>
  <c r="J1613"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X1785" i="5"/>
  <c r="H1790" i="5"/>
  <c r="H1794" i="5"/>
  <c r="H1798" i="5"/>
  <c r="H1802" i="5"/>
  <c r="H1806" i="5"/>
  <c r="F1827" i="5"/>
  <c r="R1828"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R1943" i="5"/>
  <c r="J1943" i="5"/>
  <c r="I1943" i="5"/>
  <c r="H1943" i="5"/>
  <c r="F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R1863" i="5"/>
  <c r="J1863" i="5"/>
  <c r="I1863" i="5"/>
  <c r="H1863" i="5"/>
  <c r="AB1865" i="5"/>
  <c r="T1865" i="5"/>
  <c r="S1865" i="5"/>
  <c r="R1907" i="5"/>
  <c r="H1907" i="5"/>
  <c r="J1907" i="5"/>
  <c r="I1907" i="5"/>
  <c r="F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R1995" i="5"/>
  <c r="J1995" i="5"/>
  <c r="I1995" i="5"/>
  <c r="H1995" i="5"/>
  <c r="F1995" i="5"/>
  <c r="AB2021" i="5"/>
  <c r="T2021" i="5"/>
  <c r="S2021" i="5"/>
  <c r="R2084" i="5"/>
  <c r="J2084" i="5"/>
  <c r="I2084" i="5"/>
  <c r="H2084" i="5"/>
  <c r="F2084" i="5"/>
  <c r="F1816" i="5"/>
  <c r="T1817" i="5"/>
  <c r="AB1826" i="5"/>
  <c r="R1843" i="5"/>
  <c r="J1843" i="5"/>
  <c r="R1847" i="5"/>
  <c r="J1847" i="5"/>
  <c r="H1847"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T1914" i="5"/>
  <c r="S1914" i="5"/>
  <c r="T1941" i="5"/>
  <c r="S1941" i="5"/>
  <c r="R1963" i="5"/>
  <c r="J1963" i="5"/>
  <c r="I1963" i="5"/>
  <c r="H1963" i="5"/>
  <c r="F1963" i="5"/>
  <c r="AB1989" i="5"/>
  <c r="T1989" i="5"/>
  <c r="S1989" i="5"/>
  <c r="R2039" i="5"/>
  <c r="J2039" i="5"/>
  <c r="I2039" i="5"/>
  <c r="H2039" i="5"/>
  <c r="F2039" i="5"/>
  <c r="R2097" i="5"/>
  <c r="J2097" i="5"/>
  <c r="H2097" i="5"/>
  <c r="F2097" i="5"/>
  <c r="F2166" i="5"/>
  <c r="R2166" i="5"/>
  <c r="J2166" i="5"/>
  <c r="I2166" i="5"/>
  <c r="H2166" i="5"/>
  <c r="S1876" i="5"/>
  <c r="I1878" i="5"/>
  <c r="F1878" i="5"/>
  <c r="T1881" i="5"/>
  <c r="S1884" i="5"/>
  <c r="I1886" i="5"/>
  <c r="F1886" i="5"/>
  <c r="T1889" i="5"/>
  <c r="S1892" i="5"/>
  <c r="I1894" i="5"/>
  <c r="F1894" i="5"/>
  <c r="T1897" i="5"/>
  <c r="S1900" i="5"/>
  <c r="I1902" i="5"/>
  <c r="F1902" i="5"/>
  <c r="T1905" i="5"/>
  <c r="J1908" i="5"/>
  <c r="J1912" i="5"/>
  <c r="J1916" i="5"/>
  <c r="J1920" i="5"/>
  <c r="T1933" i="5"/>
  <c r="S1933" i="5"/>
  <c r="R1935" i="5"/>
  <c r="J1935" i="5"/>
  <c r="I1935" i="5"/>
  <c r="H1935" i="5"/>
  <c r="AB1942" i="5"/>
  <c r="AB1965" i="5"/>
  <c r="T1965" i="5"/>
  <c r="S1965" i="5"/>
  <c r="AB1978" i="5"/>
  <c r="R1983" i="5"/>
  <c r="J1983" i="5"/>
  <c r="I1983" i="5"/>
  <c r="H1983" i="5"/>
  <c r="AB1997" i="5"/>
  <c r="T1997" i="5"/>
  <c r="S1997" i="5"/>
  <c r="AB2010" i="5"/>
  <c r="R2015" i="5"/>
  <c r="J2015" i="5"/>
  <c r="I2015" i="5"/>
  <c r="H2015" i="5"/>
  <c r="AB2029" i="5"/>
  <c r="T2029" i="5"/>
  <c r="S2029" i="5"/>
  <c r="AB2042"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R2156" i="5"/>
  <c r="J2156" i="5"/>
  <c r="I2156" i="5"/>
  <c r="H2156" i="5"/>
  <c r="F2156" i="5"/>
  <c r="X2156" i="5"/>
  <c r="J2247" i="5"/>
  <c r="I2247" i="5"/>
  <c r="H2247" i="5"/>
  <c r="R2247" i="5"/>
  <c r="F2247" i="5"/>
  <c r="J2251" i="5"/>
  <c r="I2251" i="5"/>
  <c r="H2251" i="5"/>
  <c r="R2251" i="5"/>
  <c r="F2251" i="5"/>
  <c r="S1860" i="5"/>
  <c r="S1864" i="5"/>
  <c r="S1868" i="5"/>
  <c r="S1872" i="5"/>
  <c r="F1873" i="5"/>
  <c r="AB1881" i="5"/>
  <c r="X1889" i="5"/>
  <c r="AB1889" i="5"/>
  <c r="AB1897" i="5"/>
  <c r="AB1905" i="5"/>
  <c r="AB1908" i="5"/>
  <c r="AB1912" i="5"/>
  <c r="AB1916" i="5"/>
  <c r="AB1920" i="5"/>
  <c r="T1925" i="5"/>
  <c r="S1925" i="5"/>
  <c r="R1927" i="5"/>
  <c r="J1927" i="5"/>
  <c r="I1927" i="5"/>
  <c r="H1927" i="5"/>
  <c r="R1928" i="5"/>
  <c r="J1928"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X2089" i="5"/>
  <c r="R2089" i="5"/>
  <c r="I2089" i="5"/>
  <c r="H2089" i="5"/>
  <c r="F2089" i="5"/>
  <c r="R2096" i="5"/>
  <c r="J2096" i="5"/>
  <c r="I2096" i="5"/>
  <c r="H2096" i="5"/>
  <c r="F2096"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T1929" i="5"/>
  <c r="S1929"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X2056" i="5"/>
  <c r="S2062"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AB2182" i="5"/>
  <c r="T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R2134" i="5"/>
  <c r="J2134" i="5"/>
  <c r="I2134" i="5"/>
  <c r="H2182" i="5"/>
  <c r="F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R2053" i="5"/>
  <c r="R2061" i="5"/>
  <c r="X208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F2145" i="5"/>
  <c r="T2146" i="5"/>
  <c r="S2146" i="5"/>
  <c r="J2157" i="5"/>
  <c r="J2162" i="5"/>
  <c r="F2174" i="5"/>
  <c r="AB2178" i="5"/>
  <c r="T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X2316" i="5"/>
  <c r="J2316" i="5"/>
  <c r="F2316" i="5"/>
  <c r="J2371" i="5"/>
  <c r="R2371" i="5"/>
  <c r="I2371" i="5"/>
  <c r="H2371" i="5"/>
  <c r="F2371" i="5"/>
  <c r="R2117" i="5"/>
  <c r="F2126" i="5"/>
  <c r="X2129" i="5"/>
  <c r="R2129" i="5"/>
  <c r="J2129" i="5"/>
  <c r="R2132" i="5"/>
  <c r="J2132" i="5"/>
  <c r="I2132" i="5"/>
  <c r="H2132" i="5"/>
  <c r="S2135" i="5"/>
  <c r="H2141" i="5"/>
  <c r="H2142" i="5"/>
  <c r="F2146" i="5"/>
  <c r="T2150" i="5"/>
  <c r="S2150" i="5"/>
  <c r="S2167" i="5"/>
  <c r="H2174" i="5"/>
  <c r="H2178" i="5"/>
  <c r="F2178" i="5"/>
  <c r="S2179"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T2158" i="5"/>
  <c r="S2158" i="5"/>
  <c r="AB2163" i="5"/>
  <c r="AB2168" i="5"/>
  <c r="R2169" i="5"/>
  <c r="J2169" i="5"/>
  <c r="J2174" i="5"/>
  <c r="J2178" i="5"/>
  <c r="AB2183" i="5"/>
  <c r="H2190" i="5"/>
  <c r="F2190" i="5"/>
  <c r="S2193" i="5"/>
  <c r="AB2193" i="5"/>
  <c r="T2196" i="5"/>
  <c r="S2204" i="5"/>
  <c r="AB2220" i="5"/>
  <c r="AB2242" i="5"/>
  <c r="AB2281" i="5"/>
  <c r="S2312" i="5"/>
  <c r="T2312" i="5"/>
  <c r="AB2312" i="5"/>
  <c r="T2130" i="5"/>
  <c r="S2130" i="5"/>
  <c r="AB2135" i="5"/>
  <c r="AB2140" i="5"/>
  <c r="R2141" i="5"/>
  <c r="J2141" i="5"/>
  <c r="F2158" i="5"/>
  <c r="T2162" i="5"/>
  <c r="S2162" i="5"/>
  <c r="AB2167" i="5"/>
  <c r="AB2172" i="5"/>
  <c r="R2173" i="5"/>
  <c r="AB2186" i="5"/>
  <c r="T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T2134" i="5"/>
  <c r="S2134" i="5"/>
  <c r="AB2139" i="5"/>
  <c r="AB2144" i="5"/>
  <c r="R2145" i="5"/>
  <c r="J2145" i="5"/>
  <c r="F2162" i="5"/>
  <c r="T2166"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T2276" i="5"/>
  <c r="S2276" i="5"/>
  <c r="R2285" i="5"/>
  <c r="J2285" i="5"/>
  <c r="I2285" i="5"/>
  <c r="H2285" i="5"/>
  <c r="F2285" i="5"/>
  <c r="J2177" i="5"/>
  <c r="J2185" i="5"/>
  <c r="J2189" i="5"/>
  <c r="AB2199" i="5"/>
  <c r="T2199" i="5"/>
  <c r="AB2207" i="5"/>
  <c r="T2207" i="5"/>
  <c r="H2207" i="5"/>
  <c r="AB2215" i="5"/>
  <c r="T2215" i="5"/>
  <c r="AB2223" i="5"/>
  <c r="T2223" i="5"/>
  <c r="AB2228" i="5"/>
  <c r="AB2251" i="5"/>
  <c r="T2251"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X2225" i="5"/>
  <c r="I2225" i="5"/>
  <c r="AB2231" i="5"/>
  <c r="T2231" i="5"/>
  <c r="AB2243" i="5"/>
  <c r="T2243" i="5"/>
  <c r="AB2254" i="5"/>
  <c r="R2260" i="5"/>
  <c r="J2260" i="5"/>
  <c r="I2260" i="5"/>
  <c r="AB2269" i="5"/>
  <c r="AB2285" i="5"/>
  <c r="R2295" i="5"/>
  <c r="J2295" i="5"/>
  <c r="I2295" i="5"/>
  <c r="H2295" i="5"/>
  <c r="F2299" i="5"/>
  <c r="R2299" i="5"/>
  <c r="J2299" i="5"/>
  <c r="I2299" i="5"/>
  <c r="R2307" i="5"/>
  <c r="T2225" i="5"/>
  <c r="S2225" i="5"/>
  <c r="AB2239" i="5"/>
  <c r="T2239" i="5"/>
  <c r="AB2250" i="5"/>
  <c r="R2256" i="5"/>
  <c r="J2256" i="5"/>
  <c r="I225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J2348" i="5"/>
  <c r="I2348" i="5"/>
  <c r="H2348" i="5"/>
  <c r="R2348" i="5"/>
  <c r="F2348" i="5"/>
  <c r="AB2263" i="5"/>
  <c r="T2263" i="5"/>
  <c r="R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R2306" i="5"/>
  <c r="I2306" i="5"/>
  <c r="T2319" i="5"/>
  <c r="S2319" i="5"/>
  <c r="AB2348" i="5"/>
  <c r="T2348" i="5"/>
  <c r="F2360" i="5"/>
  <c r="R2360" i="5"/>
  <c r="J2360" i="5"/>
  <c r="I2360" i="5"/>
  <c r="H2360" i="5"/>
  <c r="J2374" i="5"/>
  <c r="H2374" i="5"/>
  <c r="R2374" i="5"/>
  <c r="I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R2314" i="5"/>
  <c r="I2314" i="5"/>
  <c r="AB2331" i="5"/>
  <c r="T2331" i="5"/>
  <c r="R2337" i="5"/>
  <c r="J2337" i="5"/>
  <c r="I2337" i="5"/>
  <c r="X2337" i="5"/>
  <c r="S2388" i="5"/>
  <c r="T2388" i="5"/>
  <c r="S2268" i="5"/>
  <c r="S2275" i="5"/>
  <c r="S2282" i="5"/>
  <c r="T2287" i="5"/>
  <c r="R2302" i="5"/>
  <c r="H2302" i="5"/>
  <c r="H2313" i="5"/>
  <c r="F2314" i="5"/>
  <c r="AB2340" i="5"/>
  <c r="T2340" i="5"/>
  <c r="S2340" i="5"/>
  <c r="AB2343" i="5"/>
  <c r="T2366" i="5"/>
  <c r="AB2383" i="5"/>
  <c r="S2383" i="5"/>
  <c r="T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R2394" i="5"/>
  <c r="J2394" i="5"/>
  <c r="I2394" i="5"/>
  <c r="H2394" i="5"/>
  <c r="AB2416" i="5"/>
  <c r="T2380" i="5"/>
  <c r="AB2404" i="5"/>
  <c r="R2420" i="5"/>
  <c r="J2420" i="5"/>
  <c r="I2420" i="5"/>
  <c r="H2420" i="5"/>
  <c r="F2420" i="5"/>
  <c r="R2445" i="5"/>
  <c r="J2445" i="5"/>
  <c r="I2445" i="5"/>
  <c r="H2445" i="5"/>
  <c r="F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F2412"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R2456" i="5"/>
  <c r="H2456" i="5"/>
  <c r="J2476" i="5"/>
  <c r="I2476" i="5"/>
  <c r="R2476" i="5"/>
  <c r="H2476" i="5"/>
  <c r="F2476" i="5"/>
  <c r="AB2487" i="5"/>
  <c r="T2487" i="5"/>
  <c r="S2487" i="5"/>
  <c r="T2496" i="5"/>
  <c r="S2496" i="5"/>
  <c r="F2382" i="5"/>
  <c r="F2390" i="5"/>
  <c r="AB2432" i="5"/>
  <c r="F2456" i="5"/>
  <c r="H2482" i="5"/>
  <c r="I2482" i="5"/>
  <c r="F2482" i="5"/>
  <c r="R2482" i="5"/>
  <c r="J2482" i="5"/>
  <c r="AB2391" i="5"/>
  <c r="T2391" i="5"/>
  <c r="AB2412" i="5"/>
  <c r="AB2419" i="5"/>
  <c r="T241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s="1"/>
  <c r="F2442" i="5"/>
  <c r="J2442" i="5"/>
  <c r="I2442" i="5"/>
  <c r="H2442" i="5"/>
  <c r="AB2460" i="5"/>
  <c r="F2497" i="5"/>
  <c r="R2497" i="5"/>
  <c r="J2497" i="5"/>
  <c r="I2497" i="5"/>
  <c r="H2497" i="5"/>
  <c r="T2501" i="5"/>
  <c r="S2501" i="5"/>
  <c r="H2464" i="5"/>
  <c r="J2472" i="5"/>
  <c r="I2472" i="5"/>
  <c r="S2476" i="5"/>
  <c r="AB2486" i="5"/>
  <c r="T2486" i="5"/>
  <c r="S2486" i="5"/>
  <c r="T2489" i="5"/>
  <c r="S2489" i="5"/>
  <c r="F2501" i="5"/>
  <c r="R2501" i="5"/>
  <c r="J2501" i="5"/>
  <c r="I2501" i="5"/>
  <c r="H2501" i="5"/>
  <c r="AB2433" i="5"/>
  <c r="H2438" i="5"/>
  <c r="I2453" i="5"/>
  <c r="H2453" i="5"/>
  <c r="F2453" i="5"/>
  <c r="F2462" i="5"/>
  <c r="R2462" i="5"/>
  <c r="J2462" i="5"/>
  <c r="I2462" i="5"/>
  <c r="H2462" i="5"/>
  <c r="R2464" i="5"/>
  <c r="R2465" i="5"/>
  <c r="I2465" i="5"/>
  <c r="H2465" i="5"/>
  <c r="F2465" i="5"/>
  <c r="F2472" i="5"/>
  <c r="T2476" i="5"/>
  <c r="J2483" i="5"/>
  <c r="I2483" i="5"/>
  <c r="R2483" i="5"/>
  <c r="H2483" i="5"/>
  <c r="F2483" i="5"/>
  <c r="F2489" i="5"/>
  <c r="I2489" i="5"/>
  <c r="H2489" i="5"/>
  <c r="R2489" i="5"/>
  <c r="J2489" i="5"/>
  <c r="J2494" i="5"/>
  <c r="I2494" i="5"/>
  <c r="H2494" i="5"/>
  <c r="G17" i="6"/>
  <c r="H17" i="6"/>
  <c r="AB2443" i="5"/>
  <c r="S2443" i="5"/>
  <c r="S2450" i="5"/>
  <c r="S2452" i="5"/>
  <c r="J2461" i="5"/>
  <c r="J2469" i="5"/>
  <c r="T2495" i="5"/>
  <c r="S2495" i="5"/>
  <c r="T2499" i="5"/>
  <c r="S2499" i="5"/>
  <c r="T2503" i="5"/>
  <c r="S2503" i="5"/>
  <c r="G15" i="6"/>
  <c r="H15" i="6"/>
  <c r="B20" i="6"/>
  <c r="F25" i="6" s="1"/>
  <c r="AB2447" i="5"/>
  <c r="S2447" i="5"/>
  <c r="F2458" i="5"/>
  <c r="AB2458" i="5"/>
  <c r="F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X2481" i="5"/>
  <c r="R2492" i="5"/>
  <c r="J2492" i="5"/>
  <c r="S2504" i="5"/>
  <c r="S2477" i="5"/>
  <c r="AB2482" i="5"/>
  <c r="T2482" i="5"/>
  <c r="T2504" i="5"/>
  <c r="B21" i="6"/>
  <c r="B51" i="6" s="1"/>
  <c r="G51" i="6" s="1"/>
  <c r="G16" i="6"/>
  <c r="H16" i="6"/>
  <c r="B19" i="6"/>
  <c r="A38" i="2"/>
  <c r="J4" i="5"/>
  <c r="B41" i="4"/>
  <c r="B65" i="4" s="1"/>
  <c r="A4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A4" i="5"/>
  <c r="I4" i="5"/>
  <c r="I14" i="6"/>
  <c r="I15" i="6"/>
  <c r="I16" i="6"/>
  <c r="I17" i="6"/>
  <c r="J24" i="6"/>
  <c r="I25" i="6"/>
  <c r="J36" i="6"/>
  <c r="I37" i="6"/>
  <c r="J44" i="6"/>
  <c r="I45" i="6"/>
  <c r="J52" i="6"/>
  <c r="J62" i="6"/>
  <c r="I63" i="6"/>
  <c r="I64" i="6"/>
  <c r="J65" i="6"/>
  <c r="I66" i="6"/>
  <c r="B56" i="1"/>
  <c r="F4" i="8"/>
  <c r="H4" i="8"/>
  <c r="I4" i="8"/>
  <c r="C4" i="8"/>
  <c r="E4" i="8"/>
  <c r="T262" i="5"/>
  <c r="S491" i="5"/>
  <c r="T373" i="5"/>
  <c r="T337" i="5"/>
  <c r="T437" i="5"/>
  <c r="T349" i="5"/>
  <c r="T433" i="5"/>
  <c r="S511" i="5"/>
  <c r="T384" i="5"/>
  <c r="T250"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327" i="5"/>
  <c r="S361" i="5"/>
  <c r="T313" i="5"/>
  <c r="T332" i="5"/>
  <c r="T471" i="5"/>
  <c r="S295" i="5"/>
  <c r="T388" i="5"/>
  <c r="T459" i="5"/>
  <c r="T271" i="5"/>
  <c r="T376" i="5"/>
  <c r="T253" i="5"/>
  <c r="T318" i="5"/>
  <c r="T363" i="5"/>
  <c r="T400" i="5"/>
  <c r="S417" i="5"/>
  <c r="T448" i="5"/>
  <c r="T556" i="5"/>
  <c r="S432" i="5"/>
  <c r="T455" i="5"/>
  <c r="S560" i="5"/>
  <c r="T491" i="5"/>
  <c r="T540" i="5"/>
  <c r="S510" i="5"/>
  <c r="T405" i="5"/>
  <c r="S341" i="5"/>
  <c r="T417" i="5"/>
  <c r="T270" i="5"/>
  <c r="T294" i="5"/>
  <c r="T298" i="5"/>
  <c r="T335" i="5"/>
  <c r="S267" i="5"/>
  <c r="S275" i="5"/>
  <c r="S388" i="5"/>
  <c r="T255" i="5"/>
  <c r="T299" i="5"/>
  <c r="T399" i="5"/>
  <c r="T464" i="5"/>
  <c r="T257" i="5"/>
  <c r="T356" i="5"/>
  <c r="T483" i="5"/>
  <c r="T542" i="5"/>
  <c r="T336" i="5"/>
  <c r="S429" i="5"/>
  <c r="S449" i="5"/>
  <c r="S457" i="5"/>
  <c r="T488" i="5"/>
  <c r="T536" i="5"/>
  <c r="T572" i="5"/>
  <c r="S436" i="5"/>
  <c r="T461" i="5"/>
  <c r="T420" i="5"/>
  <c r="T440" i="5"/>
  <c r="T568" i="5"/>
  <c r="T470" i="5"/>
  <c r="T563" i="5"/>
  <c r="T498" i="5"/>
  <c r="T341" i="5"/>
  <c r="T331" i="5"/>
  <c r="T361" i="5"/>
  <c r="S259" i="5"/>
  <c r="T275" i="5"/>
  <c r="T269" i="5"/>
  <c r="T322" i="5"/>
  <c r="T368" i="5"/>
  <c r="S416" i="5"/>
  <c r="T387" i="5"/>
  <c r="T408" i="5"/>
  <c r="S441" i="5"/>
  <c r="S572" i="5"/>
  <c r="S440" i="5"/>
  <c r="T586" i="5"/>
  <c r="T551" i="5"/>
  <c r="S568" i="5"/>
  <c r="T539" i="5"/>
  <c r="T552" i="5"/>
  <c r="T519" i="5"/>
  <c r="S468" i="5"/>
  <c r="T594" i="5"/>
  <c r="S257" i="5"/>
  <c r="T338" i="5"/>
  <c r="T413" i="5"/>
  <c r="T415" i="5"/>
  <c r="S543" i="5"/>
  <c r="T371" i="5"/>
  <c r="T278" i="5"/>
  <c r="S408" i="5"/>
  <c r="T282" i="5"/>
  <c r="T321" i="5"/>
  <c r="S352" i="5"/>
  <c r="S299" i="5"/>
  <c r="S389" i="5"/>
  <c r="T259" i="5"/>
  <c r="T283" i="5"/>
  <c r="S302" i="5"/>
  <c r="T273" i="5"/>
  <c r="T347" i="5"/>
  <c r="T325" i="5"/>
  <c r="S404" i="5"/>
  <c r="T364" i="5"/>
  <c r="S421" i="5"/>
  <c r="T510" i="5"/>
  <c r="T443" i="5"/>
  <c r="S464" i="5"/>
  <c r="T480" i="5"/>
  <c r="T523" i="5"/>
  <c r="T544" i="5"/>
  <c r="T566" i="5"/>
  <c r="S552" i="5"/>
  <c r="S586" i="5"/>
  <c r="T487" i="5"/>
  <c r="T503" i="5"/>
  <c r="T514" i="5"/>
  <c r="T584" i="5"/>
  <c r="T590" i="5"/>
  <c r="S269" i="5"/>
  <c r="T393" i="5"/>
  <c r="T409" i="5"/>
  <c r="T445" i="5"/>
  <c r="T381" i="5"/>
  <c r="T304" i="5"/>
  <c r="T429" i="5"/>
  <c r="S479" i="5"/>
  <c r="T286" i="5"/>
  <c r="T323" i="5"/>
  <c r="T343" i="5"/>
  <c r="T345" i="5"/>
  <c r="S364" i="5"/>
  <c r="S304" i="5"/>
  <c r="S392" i="5"/>
  <c r="T285" i="5"/>
  <c r="T309" i="5"/>
  <c r="T326" i="5"/>
  <c r="T515" i="5"/>
  <c r="S348" i="5"/>
  <c r="T412" i="5"/>
  <c r="S433" i="5"/>
  <c r="T452" i="5"/>
  <c r="T504" i="5"/>
  <c r="T547" i="5"/>
  <c r="T494" i="5"/>
  <c r="T526" i="5"/>
  <c r="S444" i="5"/>
  <c r="T543" i="5"/>
  <c r="T444" i="5"/>
  <c r="T528" i="5"/>
  <c r="T492" i="5"/>
  <c r="T508" i="5"/>
  <c r="T530" i="5"/>
  <c r="S584" i="5"/>
  <c r="T453" i="5"/>
  <c r="T421" i="5"/>
  <c r="T425" i="5"/>
  <c r="T385" i="5"/>
  <c r="T246" i="5"/>
  <c r="T307" i="5"/>
  <c r="T531" i="5"/>
  <c r="S271" i="5"/>
  <c r="S291" i="5"/>
  <c r="T263" i="5"/>
  <c r="T289" i="5"/>
  <c r="T369" i="5"/>
  <c r="S396" i="5"/>
  <c r="T310" i="5"/>
  <c r="S400" i="5"/>
  <c r="S405" i="5"/>
  <c r="T353" i="5"/>
  <c r="S413" i="5"/>
  <c r="T424" i="5"/>
  <c r="S453" i="5"/>
  <c r="T559" i="5"/>
  <c r="S420" i="5"/>
  <c r="S448" i="5"/>
  <c r="T495" i="5"/>
  <c r="T511" i="5"/>
  <c r="T527" i="5"/>
  <c r="T546" i="5"/>
  <c r="T507" i="5"/>
  <c r="T476" i="5"/>
  <c r="T570" i="5"/>
  <c r="T558" i="5"/>
  <c r="T389" i="5"/>
  <c r="T397" i="5"/>
  <c r="T449" i="5"/>
  <c r="T254" i="5"/>
  <c r="T274" i="5"/>
  <c r="T351" i="5"/>
  <c r="T329" i="5"/>
  <c r="S385" i="5"/>
  <c r="S255" i="5"/>
  <c r="S263" i="5"/>
  <c r="S283" i="5"/>
  <c r="T333"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319" i="5"/>
  <c r="T468" i="5"/>
  <c r="T261" i="5"/>
  <c r="T499" i="5"/>
  <c r="T428" i="5"/>
  <c r="T380" i="5"/>
  <c r="T456" i="5"/>
  <c r="T357" i="5"/>
  <c r="T311" i="5"/>
  <c r="T258" i="5"/>
  <c r="T352" i="5"/>
  <c r="T416" i="5"/>
  <c r="T432" i="5"/>
  <c r="T484" i="5"/>
  <c r="T266" i="5"/>
  <c r="T344" i="5"/>
  <c r="T40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X360" i="5"/>
  <c r="S532" i="5"/>
  <c r="S356" i="5"/>
  <c r="S343" i="5"/>
  <c r="S315" i="5"/>
  <c r="S357" i="5"/>
  <c r="S383" i="5"/>
  <c r="X345" i="5"/>
  <c r="X321" i="5"/>
  <c r="X249" i="5"/>
  <c r="B32" i="6"/>
  <c r="G32" i="6" s="1"/>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F2301" i="5"/>
  <c r="R1593" i="5"/>
  <c r="J1385" i="5"/>
  <c r="R2301" i="5"/>
  <c r="X1593"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T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265" i="5"/>
  <c r="F672"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X1329" i="5"/>
  <c r="I1095" i="5"/>
  <c r="X1633" i="5"/>
  <c r="R808" i="5"/>
  <c r="J2133" i="5"/>
  <c r="J2161" i="5"/>
  <c r="I1716" i="5"/>
  <c r="H1426" i="5"/>
  <c r="H1329" i="5"/>
  <c r="I608" i="5"/>
  <c r="F808" i="5"/>
  <c r="J314" i="5"/>
  <c r="T314" i="5"/>
  <c r="R2133" i="5"/>
  <c r="R2161" i="5"/>
  <c r="F1919" i="5"/>
  <c r="J1716" i="5"/>
  <c r="R1067" i="5"/>
  <c r="J1145" i="5"/>
  <c r="H883" i="5"/>
  <c r="H447" i="5"/>
  <c r="I808"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X942" i="5"/>
  <c r="H391" i="5"/>
  <c r="J720" i="5"/>
  <c r="J2454" i="5"/>
  <c r="F2215" i="5"/>
  <c r="R2164" i="5"/>
  <c r="I2043" i="5"/>
  <c r="R1657" i="5"/>
  <c r="R1652" i="5"/>
  <c r="H1708" i="5"/>
  <c r="I942" i="5"/>
  <c r="H767" i="5"/>
  <c r="J680" i="5"/>
  <c r="H720" i="5"/>
  <c r="I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277" i="5"/>
  <c r="I730" i="5"/>
  <c r="J1842" i="5"/>
  <c r="H1696" i="5"/>
  <c r="J1086" i="5"/>
  <c r="I524" i="5"/>
  <c r="R439" i="5"/>
  <c r="I293" i="5"/>
  <c r="B31" i="6"/>
  <c r="G31" i="6"/>
  <c r="J306" i="5"/>
  <c r="J2417" i="5"/>
  <c r="J2160" i="5"/>
  <c r="F1876" i="5"/>
  <c r="X1801" i="5"/>
  <c r="R1770" i="5"/>
  <c r="R1700" i="5"/>
  <c r="I1696" i="5"/>
  <c r="I1672" i="5"/>
  <c r="F1126" i="5"/>
  <c r="F875" i="5"/>
  <c r="R888" i="5"/>
  <c r="F783" i="5"/>
  <c r="R757" i="5"/>
  <c r="I588" i="5"/>
  <c r="R431" i="5"/>
  <c r="J435" i="5"/>
  <c r="H2012" i="5"/>
  <c r="F640"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F281" i="5"/>
  <c r="F1190" i="5"/>
  <c r="I983" i="5"/>
  <c r="J1292" i="5"/>
  <c r="F749" i="5"/>
  <c r="J717" i="5"/>
  <c r="H640" i="5"/>
  <c r="H588" i="5"/>
  <c r="R435" i="5"/>
  <c r="H431" i="5"/>
  <c r="I281"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J1527" i="5"/>
  <c r="I1527" i="5"/>
  <c r="H1527" i="5"/>
  <c r="F592" i="5"/>
  <c r="R592" i="5"/>
  <c r="I2386" i="5"/>
  <c r="H2405" i="5"/>
  <c r="H2180" i="5"/>
  <c r="R2100" i="5"/>
  <c r="R1940" i="5"/>
  <c r="R1867" i="5"/>
  <c r="J1193" i="5"/>
  <c r="F1145" i="5"/>
  <c r="F867" i="5"/>
  <c r="J303" i="5"/>
  <c r="H1940"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2381" i="5"/>
  <c r="J2386" i="5"/>
  <c r="R2180" i="5"/>
  <c r="H2160" i="5"/>
  <c r="F2100" i="5"/>
  <c r="R1952" i="5"/>
  <c r="H2035" i="5"/>
  <c r="F1867" i="5"/>
  <c r="R1786" i="5"/>
  <c r="R1131" i="5"/>
  <c r="R1304" i="5"/>
  <c r="I971" i="5"/>
  <c r="F1074" i="5"/>
  <c r="F971" i="5"/>
  <c r="I817" i="5"/>
  <c r="I330" i="5"/>
  <c r="J379" i="5"/>
  <c r="I303" i="5"/>
  <c r="R2386" i="5"/>
  <c r="I2160" i="5"/>
  <c r="I2035" i="5"/>
  <c r="I1471" i="5"/>
  <c r="R1471" i="5"/>
  <c r="R971" i="5"/>
  <c r="H1145" i="5"/>
  <c r="H971" i="5"/>
  <c r="J817" i="5"/>
  <c r="R817" i="5"/>
  <c r="F303" i="5"/>
  <c r="R1055" i="5"/>
  <c r="I891" i="5"/>
  <c r="H867" i="5"/>
  <c r="R712" i="5"/>
  <c r="R427" i="5"/>
  <c r="R608" i="5"/>
  <c r="J712" i="5"/>
  <c r="X2465" i="5"/>
  <c r="J2465" i="5"/>
  <c r="F1696" i="5"/>
  <c r="I2205" i="5"/>
  <c r="R2205" i="5"/>
  <c r="J2205" i="5"/>
  <c r="H2205" i="5"/>
  <c r="F2205" i="5"/>
  <c r="R640" i="5"/>
  <c r="J1067" i="5"/>
  <c r="H1067" i="5"/>
  <c r="R672" i="5"/>
  <c r="H808" i="5"/>
  <c r="J808" i="5"/>
  <c r="F644"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R931" i="5"/>
  <c r="R1138" i="5"/>
  <c r="I679" i="5"/>
  <c r="J427" i="5"/>
  <c r="F2265" i="5"/>
  <c r="X2265" i="5"/>
  <c r="I2199" i="5"/>
  <c r="R2199" i="5"/>
  <c r="J2199" i="5"/>
  <c r="H1051" i="5"/>
  <c r="R578" i="5"/>
  <c r="F578" i="5"/>
  <c r="R306" i="5"/>
  <c r="H306" i="5"/>
  <c r="J1761" i="5"/>
  <c r="I1510" i="5"/>
  <c r="F1138" i="5"/>
  <c r="F891" i="5"/>
  <c r="H2265" i="5"/>
  <c r="F974" i="5"/>
  <c r="I2397" i="5"/>
  <c r="F2397" i="5"/>
  <c r="I2253" i="5"/>
  <c r="R2253" i="5"/>
  <c r="J2253" i="5"/>
  <c r="H2253" i="5"/>
  <c r="I2257" i="5"/>
  <c r="J2257" i="5"/>
  <c r="J1403" i="5"/>
  <c r="H1403" i="5"/>
  <c r="R314" i="5"/>
  <c r="H314" i="5"/>
  <c r="R330" i="5"/>
  <c r="H330" i="5"/>
  <c r="J1510" i="5"/>
  <c r="H891" i="5"/>
  <c r="H915" i="5"/>
  <c r="J608" i="5"/>
  <c r="I2189" i="5"/>
  <c r="H2189" i="5"/>
  <c r="I1851" i="5"/>
  <c r="F1851" i="5"/>
  <c r="I1633" i="5"/>
  <c r="F1633" i="5"/>
  <c r="I391" i="5"/>
  <c r="F391" i="5"/>
  <c r="F915" i="5"/>
  <c r="H712" i="5"/>
  <c r="H427"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X1713"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X632" i="5"/>
  <c r="R632" i="5"/>
  <c r="F632" i="5"/>
  <c r="J632" i="5"/>
  <c r="J829" i="5"/>
  <c r="H829" i="5"/>
  <c r="R814" i="5"/>
  <c r="I814" i="5"/>
  <c r="I443" i="5"/>
  <c r="F44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T600" i="5"/>
  <c r="F600" i="5"/>
  <c r="I2157" i="5"/>
  <c r="H2157" i="5"/>
  <c r="J2301" i="5"/>
  <c r="R2233" i="5"/>
  <c r="J2233" i="5"/>
  <c r="H2233" i="5"/>
  <c r="F2233" i="5"/>
  <c r="X1641"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52" i="6"/>
  <c r="G52" i="6"/>
  <c r="B37" i="6"/>
  <c r="G37" i="6" s="1"/>
  <c r="B42" i="6"/>
  <c r="G42" i="6"/>
  <c r="B35" i="6"/>
  <c r="G35" i="6" s="1"/>
  <c r="B39" i="6"/>
  <c r="G39" i="6" s="1"/>
  <c r="F24" i="6"/>
  <c r="F49" i="6" s="1"/>
  <c r="B44" i="6"/>
  <c r="G44" i="6" s="1"/>
  <c r="B49" i="6"/>
  <c r="G49" i="6"/>
  <c r="B34" i="6"/>
  <c r="G34" i="6" s="1"/>
  <c r="B29" i="6"/>
  <c r="G29" i="6" s="1"/>
  <c r="B24" i="6"/>
  <c r="G24" i="6" s="1"/>
  <c r="G19" i="6"/>
  <c r="H19" i="6"/>
  <c r="D19" i="6" s="1"/>
  <c r="F2426" i="5"/>
  <c r="R2426" i="5"/>
  <c r="J2426" i="5"/>
  <c r="I2426" i="5"/>
  <c r="H2426" i="5"/>
  <c r="F2446" i="5"/>
  <c r="H2446" i="5"/>
  <c r="J2446" i="5"/>
  <c r="I2446" i="5"/>
  <c r="R2446" i="5"/>
  <c r="G22" i="6"/>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X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X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X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X988" i="5"/>
  <c r="R988" i="5"/>
  <c r="J988" i="5"/>
  <c r="I988" i="5"/>
  <c r="H1116" i="5"/>
  <c r="F1116" i="5"/>
  <c r="X1116" i="5"/>
  <c r="R1116" i="5"/>
  <c r="J1116" i="5"/>
  <c r="I1116" i="5"/>
  <c r="H1052" i="5"/>
  <c r="F1052" i="5"/>
  <c r="R1052" i="5"/>
  <c r="J1052" i="5"/>
  <c r="I1052" i="5"/>
  <c r="X932" i="5"/>
  <c r="R932" i="5"/>
  <c r="J932" i="5"/>
  <c r="I932" i="5"/>
  <c r="F932" i="5"/>
  <c r="H932" i="5"/>
  <c r="R914" i="5"/>
  <c r="I914" i="5"/>
  <c r="J914" i="5"/>
  <c r="H914" i="5"/>
  <c r="F914" i="5"/>
  <c r="R870" i="5"/>
  <c r="I870" i="5"/>
  <c r="J870" i="5"/>
  <c r="H870" i="5"/>
  <c r="F870" i="5"/>
  <c r="R863" i="5"/>
  <c r="I863" i="5"/>
  <c r="H863" i="5"/>
  <c r="F863" i="5"/>
  <c r="J863" i="5"/>
  <c r="J1049" i="5"/>
  <c r="I1049" i="5"/>
  <c r="H1049" i="5"/>
  <c r="X1049" i="5"/>
  <c r="R1049" i="5"/>
  <c r="F1049" i="5"/>
  <c r="I669" i="5"/>
  <c r="H669" i="5"/>
  <c r="F669" i="5"/>
  <c r="R669" i="5"/>
  <c r="J669" i="5"/>
  <c r="I637" i="5"/>
  <c r="H637" i="5"/>
  <c r="F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R402" i="5"/>
  <c r="J402" i="5"/>
  <c r="I402" i="5"/>
  <c r="H402" i="5"/>
  <c r="F402" i="5"/>
  <c r="B46" i="6"/>
  <c r="G46" i="6" s="1"/>
  <c r="B26" i="6"/>
  <c r="G26" i="6" s="1"/>
  <c r="G21" i="6"/>
  <c r="H21" i="6" s="1"/>
  <c r="B36" i="6"/>
  <c r="G36" i="6" s="1"/>
  <c r="G20" i="6"/>
  <c r="D17" i="6"/>
  <c r="H2439" i="5"/>
  <c r="F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X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X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X1033" i="5"/>
  <c r="R1033" i="5"/>
  <c r="F1033" i="5"/>
  <c r="J1081" i="5"/>
  <c r="I1081" i="5"/>
  <c r="H1081" i="5"/>
  <c r="X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328" i="5"/>
  <c r="F328" i="5"/>
  <c r="R328" i="5"/>
  <c r="I328" i="5"/>
  <c r="H328" i="5"/>
  <c r="F2422" i="5"/>
  <c r="R2422" i="5"/>
  <c r="I2422" i="5"/>
  <c r="H2422" i="5"/>
  <c r="J2422" i="5"/>
  <c r="R2396" i="5"/>
  <c r="J2396" i="5"/>
  <c r="I2396" i="5"/>
  <c r="F2396" i="5"/>
  <c r="X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X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X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X1092" i="5"/>
  <c r="R1092" i="5"/>
  <c r="I1092" i="5"/>
  <c r="J1092" i="5"/>
  <c r="H1028" i="5"/>
  <c r="F1028" i="5"/>
  <c r="X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X1128" i="5"/>
  <c r="R1128" i="5"/>
  <c r="J1128" i="5"/>
  <c r="I1128" i="5"/>
  <c r="H1096" i="5"/>
  <c r="F1096" i="5"/>
  <c r="R1096" i="5"/>
  <c r="J1096" i="5"/>
  <c r="I1096" i="5"/>
  <c r="H1064" i="5"/>
  <c r="F1064" i="5"/>
  <c r="R1064" i="5"/>
  <c r="J1064" i="5"/>
  <c r="I1064" i="5"/>
  <c r="R1588" i="5"/>
  <c r="J1588" i="5"/>
  <c r="I1588" i="5"/>
  <c r="H1588" i="5"/>
  <c r="F1588" i="5"/>
  <c r="R1384" i="5"/>
  <c r="J1384" i="5"/>
  <c r="H1384" i="5"/>
  <c r="F1384" i="5"/>
  <c r="X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X985" i="5"/>
  <c r="R985" i="5"/>
  <c r="F985" i="5"/>
  <c r="F837" i="5"/>
  <c r="R837" i="5"/>
  <c r="I837" i="5"/>
  <c r="J837" i="5"/>
  <c r="H837" i="5"/>
  <c r="I657" i="5"/>
  <c r="H657" i="5"/>
  <c r="F657" i="5"/>
  <c r="X657" i="5"/>
  <c r="R657" i="5"/>
  <c r="J657" i="5"/>
  <c r="R675" i="5"/>
  <c r="J675" i="5"/>
  <c r="I675" i="5"/>
  <c r="H675" i="5"/>
  <c r="F675" i="5"/>
  <c r="R659" i="5"/>
  <c r="J659" i="5"/>
  <c r="I659" i="5"/>
  <c r="H659" i="5"/>
  <c r="F659" i="5"/>
  <c r="R643" i="5"/>
  <c r="J643" i="5"/>
  <c r="I643" i="5"/>
  <c r="H643" i="5"/>
  <c r="F643" i="5"/>
  <c r="R627" i="5"/>
  <c r="J627" i="5"/>
  <c r="I627" i="5"/>
  <c r="H627" i="5"/>
  <c r="F627" i="5"/>
  <c r="R611" i="5"/>
  <c r="J611" i="5"/>
  <c r="T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X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X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X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X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R382" i="5"/>
  <c r="I382" i="5"/>
  <c r="H382" i="5"/>
  <c r="F382" i="5"/>
  <c r="J382" i="5"/>
  <c r="T382" i="5"/>
  <c r="R359" i="5"/>
  <c r="J359" i="5"/>
  <c r="H359" i="5"/>
  <c r="F359" i="5"/>
  <c r="I359"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X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X1489" i="5"/>
  <c r="I1489" i="5"/>
  <c r="R916" i="5"/>
  <c r="I916" i="5"/>
  <c r="F916" i="5"/>
  <c r="J916" i="5"/>
  <c r="H916" i="5"/>
  <c r="F956" i="5"/>
  <c r="X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X625" i="5"/>
  <c r="R625" i="5"/>
  <c r="J625" i="5"/>
  <c r="J687" i="5"/>
  <c r="I687" i="5"/>
  <c r="R687" i="5"/>
  <c r="H687" i="5"/>
  <c r="F687" i="5"/>
  <c r="R667" i="5"/>
  <c r="J667" i="5"/>
  <c r="I667" i="5"/>
  <c r="H667" i="5"/>
  <c r="F667" i="5"/>
  <c r="R651" i="5"/>
  <c r="J651" i="5"/>
  <c r="I651" i="5"/>
  <c r="H651" i="5"/>
  <c r="F651" i="5"/>
  <c r="X635" i="5"/>
  <c r="R635" i="5"/>
  <c r="J635" i="5"/>
  <c r="I635" i="5"/>
  <c r="H635" i="5"/>
  <c r="F635"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R2463" i="5"/>
  <c r="J2463" i="5"/>
  <c r="F2323" i="5"/>
  <c r="J2323" i="5"/>
  <c r="R2323" i="5"/>
  <c r="I2323" i="5"/>
  <c r="H2323" i="5"/>
  <c r="I2300" i="5"/>
  <c r="J2300" i="5"/>
  <c r="H2300" i="5"/>
  <c r="F2300" i="5"/>
  <c r="X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X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D22" i="6" s="1"/>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R2071" i="5"/>
  <c r="J2071" i="5"/>
  <c r="R2052" i="5"/>
  <c r="J2052" i="5"/>
  <c r="H2052" i="5"/>
  <c r="F2052" i="5"/>
  <c r="I2052" i="5"/>
  <c r="F1864" i="5"/>
  <c r="X1864" i="5"/>
  <c r="R1864" i="5"/>
  <c r="J1864" i="5"/>
  <c r="H1864" i="5"/>
  <c r="I1864" i="5"/>
  <c r="R2030" i="5"/>
  <c r="J2030" i="5"/>
  <c r="I2030" i="5"/>
  <c r="H2030" i="5"/>
  <c r="F2030" i="5"/>
  <c r="I1857" i="5"/>
  <c r="H1857" i="5"/>
  <c r="F1857" i="5"/>
  <c r="R1857" i="5"/>
  <c r="J1857" i="5"/>
  <c r="X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X1505" i="5"/>
  <c r="I1505" i="5"/>
  <c r="I1343" i="5"/>
  <c r="F1343" i="5"/>
  <c r="R1343" i="5"/>
  <c r="J1343" i="5"/>
  <c r="H1343" i="5"/>
  <c r="H1223" i="5"/>
  <c r="J1223" i="5"/>
  <c r="R1223" i="5"/>
  <c r="I1223" i="5"/>
  <c r="F1223" i="5"/>
  <c r="R1616" i="5"/>
  <c r="J1616" i="5"/>
  <c r="I1616" i="5"/>
  <c r="H1616" i="5"/>
  <c r="F1616" i="5"/>
  <c r="H1247" i="5"/>
  <c r="I1247" i="5"/>
  <c r="F1247" i="5"/>
  <c r="X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X1180" i="5"/>
  <c r="F1180" i="5"/>
  <c r="H996" i="5"/>
  <c r="F996" i="5"/>
  <c r="X996" i="5"/>
  <c r="R996" i="5"/>
  <c r="J996" i="5"/>
  <c r="I996" i="5"/>
  <c r="F952" i="5"/>
  <c r="R952" i="5"/>
  <c r="J952" i="5"/>
  <c r="I952" i="5"/>
  <c r="H952" i="5"/>
  <c r="F976" i="5"/>
  <c r="R976" i="5"/>
  <c r="J976" i="5"/>
  <c r="I976" i="5"/>
  <c r="H976" i="5"/>
  <c r="H1020" i="5"/>
  <c r="F1020" i="5"/>
  <c r="R1020" i="5"/>
  <c r="J1020" i="5"/>
  <c r="I1020" i="5"/>
  <c r="R928" i="5"/>
  <c r="J928" i="5"/>
  <c r="I928" i="5"/>
  <c r="F928" i="5"/>
  <c r="H928" i="5"/>
  <c r="X892"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308" i="5"/>
  <c r="R308" i="5"/>
  <c r="H308" i="5"/>
  <c r="F308" i="5"/>
  <c r="I308" i="5"/>
  <c r="J312" i="5"/>
  <c r="F312" i="5"/>
  <c r="R312" i="5"/>
  <c r="I312" i="5"/>
  <c r="H312"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D15"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X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X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X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X1600" i="5"/>
  <c r="F1170" i="5"/>
  <c r="J1170" i="5"/>
  <c r="I1170" i="5"/>
  <c r="H1170" i="5"/>
  <c r="R1170" i="5"/>
  <c r="H1104" i="5"/>
  <c r="F1104" i="5"/>
  <c r="X1104" i="5"/>
  <c r="R1104" i="5"/>
  <c r="I1104" i="5"/>
  <c r="J1104" i="5"/>
  <c r="H1040" i="5"/>
  <c r="F1040" i="5"/>
  <c r="R1040" i="5"/>
  <c r="I1040" i="5"/>
  <c r="J1040" i="5"/>
  <c r="F1258" i="5"/>
  <c r="R1258" i="5"/>
  <c r="J1258" i="5"/>
  <c r="I1258" i="5"/>
  <c r="H1258" i="5"/>
  <c r="H1068" i="5"/>
  <c r="F1068" i="5"/>
  <c r="X1068" i="5"/>
  <c r="R1068" i="5"/>
  <c r="J1068" i="5"/>
  <c r="I1068" i="5"/>
  <c r="J1005" i="5"/>
  <c r="I1005" i="5"/>
  <c r="H1005" i="5"/>
  <c r="F1005" i="5"/>
  <c r="R1005" i="5"/>
  <c r="R947" i="5"/>
  <c r="I947" i="5"/>
  <c r="J947" i="5"/>
  <c r="H947" i="5"/>
  <c r="F947" i="5"/>
  <c r="J1188" i="5"/>
  <c r="I1188" i="5"/>
  <c r="H1188" i="5"/>
  <c r="F1188" i="5"/>
  <c r="X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339" i="5"/>
  <c r="H339" i="5"/>
  <c r="F339" i="5"/>
  <c r="J339" i="5"/>
  <c r="I339" i="5"/>
  <c r="F39" i="6"/>
  <c r="F65" i="6"/>
  <c r="C2" i="6" s="1"/>
  <c r="F29" i="6"/>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X2377" i="5"/>
  <c r="R2377" i="5"/>
  <c r="H2361" i="5"/>
  <c r="F2361" i="5"/>
  <c r="J2361" i="5"/>
  <c r="I2361" i="5"/>
  <c r="X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X2068" i="5"/>
  <c r="I2068" i="5"/>
  <c r="I2049" i="5"/>
  <c r="H2049" i="5"/>
  <c r="F2049" i="5"/>
  <c r="X2049" i="5"/>
  <c r="R2049" i="5"/>
  <c r="J2049" i="5"/>
  <c r="R1962" i="5"/>
  <c r="J1962" i="5"/>
  <c r="I1962" i="5"/>
  <c r="H1962" i="5"/>
  <c r="F1962" i="5"/>
  <c r="F1856" i="5"/>
  <c r="J1856" i="5"/>
  <c r="H1856" i="5"/>
  <c r="R1856" i="5"/>
  <c r="I1856" i="5"/>
  <c r="I1869" i="5"/>
  <c r="H1869" i="5"/>
  <c r="F1869" i="5"/>
  <c r="R1869" i="5"/>
  <c r="J1869" i="5"/>
  <c r="I1849" i="5"/>
  <c r="H1849" i="5"/>
  <c r="F1849" i="5"/>
  <c r="R1849" i="5"/>
  <c r="J1849" i="5"/>
  <c r="X1849" i="5"/>
  <c r="I1829" i="5"/>
  <c r="F1829" i="5"/>
  <c r="R1829" i="5"/>
  <c r="J1829" i="5"/>
  <c r="H1829" i="5"/>
  <c r="H1787" i="5"/>
  <c r="F1787" i="5"/>
  <c r="R1787" i="5"/>
  <c r="J1787" i="5"/>
  <c r="I1787" i="5"/>
  <c r="I1922" i="5"/>
  <c r="H1922" i="5"/>
  <c r="F1922" i="5"/>
  <c r="R1922" i="5"/>
  <c r="J1922" i="5"/>
  <c r="X1896"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X1433" i="5"/>
  <c r="J1425" i="5"/>
  <c r="I1425" i="5"/>
  <c r="H1425" i="5"/>
  <c r="R1425" i="5"/>
  <c r="F1425" i="5"/>
  <c r="X1425" i="5"/>
  <c r="I1595" i="5"/>
  <c r="H1595" i="5"/>
  <c r="F1595" i="5"/>
  <c r="R1595" i="5"/>
  <c r="J1595" i="5"/>
  <c r="I1563" i="5"/>
  <c r="H1563" i="5"/>
  <c r="F1563" i="5"/>
  <c r="R1563" i="5"/>
  <c r="J1563" i="5"/>
  <c r="X1563" i="5"/>
  <c r="H1472" i="5"/>
  <c r="F1472" i="5"/>
  <c r="I1472" i="5"/>
  <c r="R1472" i="5"/>
  <c r="J1472" i="5"/>
  <c r="H1444" i="5"/>
  <c r="F1444" i="5"/>
  <c r="X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X1076" i="5"/>
  <c r="R1076" i="5"/>
  <c r="I1076" i="5"/>
  <c r="J1076" i="5"/>
  <c r="I1307" i="5"/>
  <c r="H1307" i="5"/>
  <c r="R1307" i="5"/>
  <c r="J1307" i="5"/>
  <c r="F1307" i="5"/>
  <c r="I1275" i="5"/>
  <c r="H1275" i="5"/>
  <c r="R1275" i="5"/>
  <c r="J1275" i="5"/>
  <c r="F1275" i="5"/>
  <c r="J1457" i="5"/>
  <c r="H1457" i="5"/>
  <c r="F1457" i="5"/>
  <c r="X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X1153" i="5"/>
  <c r="F1153" i="5"/>
  <c r="R882" i="5"/>
  <c r="I882" i="5"/>
  <c r="H882" i="5"/>
  <c r="F882" i="5"/>
  <c r="J882" i="5"/>
  <c r="R902" i="5"/>
  <c r="I902" i="5"/>
  <c r="J902" i="5"/>
  <c r="H902" i="5"/>
  <c r="F902" i="5"/>
  <c r="R890" i="5"/>
  <c r="I890" i="5"/>
  <c r="H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320" i="5"/>
  <c r="F320" i="5"/>
  <c r="R320" i="5"/>
  <c r="I320" i="5"/>
  <c r="H320" i="5"/>
  <c r="S566" i="5"/>
  <c r="S412" i="5"/>
  <c r="S363" i="5"/>
  <c r="S542" i="5"/>
  <c r="S360" i="5"/>
  <c r="S482" i="5"/>
  <c r="S546" i="5"/>
  <c r="S353" i="5"/>
  <c r="S563" i="5"/>
  <c r="S459" i="5"/>
  <c r="S278" i="5"/>
  <c r="S327" i="5"/>
  <c r="S311" i="5"/>
  <c r="S373" i="5"/>
  <c r="S499" i="5"/>
  <c r="S455" i="5"/>
  <c r="S495" i="5"/>
  <c r="T574" i="5"/>
  <c r="T403" i="5"/>
  <c r="T580" i="5"/>
  <c r="T435" i="5"/>
  <c r="T431" i="5"/>
  <c r="T529" i="5"/>
  <c r="T469" i="5"/>
  <c r="T537" i="5"/>
  <c r="T518" i="5"/>
  <c r="T410" i="5"/>
  <c r="T575" i="5"/>
  <c r="T475" i="5"/>
  <c r="T525" i="5"/>
  <c r="T406" i="5"/>
  <c r="T339" i="5"/>
  <c r="T350" i="5"/>
  <c r="T569" i="5"/>
  <c r="S508" i="5"/>
  <c r="S384" i="5"/>
  <c r="S523" i="5"/>
  <c r="S332" i="5"/>
  <c r="S535" i="5"/>
  <c r="S476" i="5"/>
  <c r="S336" i="5"/>
  <c r="S329" i="5"/>
  <c r="S371" i="5"/>
  <c r="S351" i="5"/>
  <c r="S286" i="5"/>
  <c r="S270" i="5"/>
  <c r="S245" i="5"/>
  <c r="T463" i="5"/>
  <c r="T562" i="5"/>
  <c r="T592" i="5"/>
  <c r="T306" i="5"/>
  <c r="T423" i="5"/>
  <c r="T279" i="5"/>
  <c r="T287" i="5"/>
  <c r="T588" i="5"/>
  <c r="T567" i="5"/>
  <c r="T486" i="5"/>
  <c r="T324" i="5"/>
  <c r="T276" i="5"/>
  <c r="T398" i="5"/>
  <c r="T502" i="5"/>
  <c r="T296" i="5"/>
  <c r="T264" i="5"/>
  <c r="T501" i="5"/>
  <c r="T460" i="5"/>
  <c r="T553" i="5"/>
  <c r="T414" i="5"/>
  <c r="S492" i="5"/>
  <c r="S322" i="5"/>
  <c r="S456" i="5"/>
  <c r="S376" i="5"/>
  <c r="S504" i="5"/>
  <c r="S323" i="5"/>
  <c r="S483" i="5"/>
  <c r="S488" i="5"/>
  <c r="S590" i="5"/>
  <c r="S368" i="5"/>
  <c r="S530" i="5"/>
  <c r="S480" i="5"/>
  <c r="S290" i="5"/>
  <c r="S531" i="5"/>
  <c r="S399" i="5"/>
  <c r="S250" i="5"/>
  <c r="S345" i="5"/>
  <c r="S321" i="5"/>
  <c r="T297" i="5"/>
  <c r="T447" i="5"/>
  <c r="T439" i="5"/>
  <c r="T281" i="5"/>
  <c r="T303" i="5"/>
  <c r="T379" i="5"/>
  <c r="T290" i="5"/>
  <c r="T402" i="5"/>
  <c r="T442" i="5"/>
  <c r="T565" i="5"/>
  <c r="T549" i="5"/>
  <c r="T426" i="5"/>
  <c r="T358" i="5"/>
  <c r="T422" i="5"/>
  <c r="S528" i="5"/>
  <c r="S516" i="5"/>
  <c r="S594" i="5"/>
  <c r="S507" i="5"/>
  <c r="S333" i="5"/>
  <c r="S451" i="5"/>
  <c r="S335" i="5"/>
  <c r="S317" i="5"/>
  <c r="T578" i="5"/>
  <c r="T395" i="5"/>
  <c r="T411" i="5"/>
  <c r="T496" i="5"/>
  <c r="T583" i="5"/>
  <c r="T467" i="5"/>
  <c r="T521" i="5"/>
  <c r="T284" i="5"/>
  <c r="T252" i="5"/>
  <c r="T362" i="5"/>
  <c r="T493" i="5"/>
  <c r="T366" i="5"/>
  <c r="T272" i="5"/>
  <c r="T462" i="5"/>
  <c r="T465" i="5"/>
  <c r="T561" i="5"/>
  <c r="T434" i="5"/>
  <c r="T370" i="5"/>
  <c r="T505" i="5"/>
  <c r="T450" i="5"/>
  <c r="T485" i="5"/>
  <c r="T430" i="5"/>
  <c r="T571" i="5"/>
  <c r="T438" i="5"/>
  <c r="T312" i="5"/>
  <c r="T481" i="5"/>
  <c r="S582" i="5"/>
  <c r="S500" i="5"/>
  <c r="S347" i="5"/>
  <c r="S512" i="5"/>
  <c r="S503" i="5"/>
  <c r="S478" i="5"/>
  <c r="S326" i="5"/>
  <c r="S514" i="5"/>
  <c r="S558" i="5"/>
  <c r="S387" i="5"/>
  <c r="S559" i="5"/>
  <c r="S487" i="5"/>
  <c r="S551" i="5"/>
  <c r="S294" i="5"/>
  <c r="S519" i="5"/>
  <c r="S253" i="5"/>
  <c r="S258" i="5"/>
  <c r="S319" i="5"/>
  <c r="S249" i="5"/>
  <c r="T265" i="5"/>
  <c r="T293" i="5"/>
  <c r="T608" i="5"/>
  <c r="T365" i="5"/>
  <c r="T466" i="5"/>
  <c r="T378" i="5"/>
  <c r="T355" i="5"/>
  <c r="T490" i="5"/>
  <c r="T579" i="5"/>
  <c r="T609" i="5"/>
  <c r="T316" i="5"/>
  <c r="T308" i="5"/>
  <c r="T458" i="5"/>
  <c r="T589" i="5"/>
  <c r="T474" i="5"/>
  <c r="T418" i="5"/>
  <c r="S547" i="5"/>
  <c r="S273" i="5"/>
  <c r="S544" i="5"/>
  <c r="S526" i="5"/>
  <c r="S318" i="5"/>
  <c r="S379" i="5"/>
  <c r="S331" i="5"/>
  <c r="S282" i="5"/>
  <c r="S274" i="5"/>
  <c r="S285" i="5"/>
  <c r="T419" i="5"/>
  <c r="T277" i="5"/>
  <c r="T330" i="5"/>
  <c r="T596" i="5"/>
  <c r="T472" i="5"/>
  <c r="T509" i="5"/>
  <c r="T394" i="5"/>
  <c r="T292" i="5"/>
  <c r="T260" i="5"/>
  <c r="T577" i="5"/>
  <c r="T534" i="5"/>
  <c r="T506" i="5"/>
  <c r="T328" i="5"/>
  <c r="T473" i="5"/>
  <c r="T517" i="5"/>
  <c r="T585" i="5"/>
  <c r="T346" i="5"/>
  <c r="T386" i="5"/>
  <c r="T367" i="5"/>
  <c r="T280" i="5"/>
  <c r="T248" i="5"/>
  <c r="T489" i="5"/>
  <c r="T554" i="5"/>
  <c r="T446" i="5"/>
  <c r="S266" i="5"/>
  <c r="S540" i="5"/>
  <c r="S520" i="5"/>
  <c r="S550" i="5"/>
  <c r="S338" i="5"/>
  <c r="S536" i="5"/>
  <c r="S310" i="5"/>
  <c r="S498" i="5"/>
  <c r="S484" i="5"/>
  <c r="S471" i="5"/>
  <c r="S298" i="5"/>
  <c r="S515" i="5"/>
  <c r="S289" i="5"/>
  <c r="S313" i="5"/>
  <c r="S307" i="5"/>
  <c r="T305" i="5"/>
  <c r="T595" i="5"/>
  <c r="T591" i="5"/>
  <c r="T522" i="5"/>
  <c r="T477" i="5"/>
  <c r="T342" i="5"/>
  <c r="T359" i="5"/>
  <c r="T557" i="5"/>
  <c r="T581" i="5"/>
  <c r="T497" i="5"/>
  <c r="T587" i="5"/>
  <c r="T454" i="5"/>
  <c r="T593" i="5"/>
  <c r="S337" i="5"/>
  <c r="S555" i="5"/>
  <c r="S570" i="5"/>
  <c r="S301" i="5"/>
  <c r="S246" i="5"/>
  <c r="S254" i="5"/>
  <c r="S325" i="5"/>
  <c r="S527" i="5"/>
  <c r="S369" i="5"/>
  <c r="S381" i="5"/>
  <c r="S309" i="5"/>
  <c r="T391" i="5"/>
  <c r="T407" i="5"/>
  <c r="T427" i="5"/>
  <c r="T576" i="5"/>
  <c r="T251" i="5"/>
  <c r="T334" i="5"/>
  <c r="T524" i="5"/>
  <c r="T541" i="5"/>
  <c r="T340" i="5"/>
  <c r="T374" i="5"/>
  <c r="T300" i="5"/>
  <c r="T268" i="5"/>
  <c r="T538" i="5"/>
  <c r="T545" i="5"/>
  <c r="T390" i="5"/>
  <c r="T288" i="5"/>
  <c r="T256" i="5"/>
  <c r="T375" i="5"/>
  <c r="T513" i="5"/>
  <c r="T354" i="5"/>
  <c r="T573" i="5"/>
  <c r="T320" i="5"/>
  <c r="S597" i="5"/>
  <c r="X505" i="5"/>
  <c r="S599" i="5"/>
  <c r="X465" i="5"/>
  <c r="S611" i="5"/>
  <c r="X577" i="5"/>
  <c r="X601" i="5"/>
  <c r="S601" i="5"/>
  <c r="X521" i="5"/>
  <c r="X472" i="5"/>
  <c r="X287" i="5"/>
  <c r="X296" i="5"/>
  <c r="X281" i="5"/>
  <c r="X524" i="5"/>
  <c r="X496" i="5"/>
  <c r="X328" i="5"/>
  <c r="S600" i="5"/>
  <c r="X423" i="5"/>
  <c r="X481" i="5"/>
  <c r="X569" i="5"/>
  <c r="X553" i="5"/>
  <c r="S382" i="5"/>
  <c r="X256" i="5"/>
  <c r="X288" i="5"/>
  <c r="X537" i="5"/>
  <c r="X529" i="5"/>
  <c r="X431" i="5"/>
  <c r="X305" i="5"/>
  <c r="X297" i="5"/>
  <c r="S533" i="5"/>
  <c r="X513" i="5"/>
  <c r="X609" i="5"/>
  <c r="X561" i="5"/>
  <c r="X545" i="5"/>
  <c r="X575" i="5"/>
  <c r="S355" i="5"/>
  <c r="S602" i="5"/>
  <c r="X497" i="5"/>
  <c r="X312" i="5"/>
  <c r="S603" i="5"/>
  <c r="X280" i="5"/>
  <c r="X260" i="5"/>
  <c r="S605" i="5"/>
  <c r="S607" i="5"/>
  <c r="X489" i="5"/>
  <c r="X473" i="5"/>
  <c r="S314" i="5"/>
  <c r="X593" i="5"/>
  <c r="X272" i="5"/>
  <c r="X585" i="5"/>
  <c r="X284" i="5"/>
  <c r="X608" i="5"/>
  <c r="X265" i="5"/>
  <c r="S430" i="5"/>
  <c r="S443" i="5"/>
  <c r="S324" i="5"/>
  <c r="S419" i="5"/>
  <c r="S589" i="5"/>
  <c r="S521" i="5"/>
  <c r="S472" i="5"/>
  <c r="S296" i="5"/>
  <c r="S276" i="5"/>
  <c r="S596" i="5"/>
  <c r="S496" i="5"/>
  <c r="S366" i="5"/>
  <c r="S591" i="5"/>
  <c r="S439" i="5"/>
  <c r="S365" i="5"/>
  <c r="S403" i="5"/>
  <c r="S569" i="5"/>
  <c r="S553" i="5"/>
  <c r="S256" i="5"/>
  <c r="S525" i="5"/>
  <c r="S469" i="5"/>
  <c r="S277" i="5"/>
  <c r="S562" i="5"/>
  <c r="S394" i="5"/>
  <c r="S342" i="5"/>
  <c r="S463" i="5"/>
  <c r="S477" i="5"/>
  <c r="S571" i="5"/>
  <c r="S579" i="5"/>
  <c r="S473" i="5"/>
  <c r="S576" i="5"/>
  <c r="S608" i="5"/>
  <c r="S354" i="5"/>
  <c r="S465" i="5"/>
  <c r="S493" i="5"/>
  <c r="S398" i="5"/>
  <c r="S402" i="5"/>
  <c r="S467" i="5"/>
  <c r="S287" i="5"/>
  <c r="S375" i="5"/>
  <c r="S362" i="5"/>
  <c r="S378" i="5"/>
  <c r="S339" i="5"/>
  <c r="S370" i="5"/>
  <c r="S517" i="5"/>
  <c r="S423" i="5"/>
  <c r="S308" i="5"/>
  <c r="S288" i="5"/>
  <c r="S475"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435" i="5"/>
  <c r="S414" i="5"/>
  <c r="S462" i="5"/>
  <c r="S502" i="5"/>
  <c r="S538" i="5"/>
  <c r="S340" i="5"/>
  <c r="S486" i="5"/>
  <c r="S407" i="5"/>
  <c r="S410" i="5"/>
  <c r="S567" i="5"/>
  <c r="S578" i="5"/>
  <c r="S454" i="5"/>
  <c r="S595" i="5"/>
  <c r="S490" i="5"/>
  <c r="S431" i="5"/>
  <c r="S297" i="5"/>
  <c r="S513" i="5"/>
  <c r="S350" i="5"/>
  <c r="S358" i="5"/>
  <c r="S292" i="5"/>
  <c r="S279" i="5"/>
  <c r="S418" i="5"/>
  <c r="S557" i="5"/>
  <c r="S303" i="5"/>
  <c r="S556" i="5"/>
  <c r="S284" i="5"/>
  <c r="S549" i="5"/>
  <c r="S581" i="5"/>
  <c r="S580" i="5"/>
  <c r="S252" i="5"/>
  <c r="S411" i="5"/>
  <c r="S446" i="5"/>
  <c r="S537" i="5"/>
  <c r="S300" i="5"/>
  <c r="S485" i="5"/>
  <c r="S541" i="5"/>
  <c r="S573" i="5"/>
  <c r="S248" i="5"/>
  <c r="S374" i="5"/>
  <c r="S426" i="5"/>
  <c r="S501" i="5"/>
  <c r="S460" i="5"/>
  <c r="S293" i="5"/>
  <c r="S265" i="5"/>
  <c r="S561" i="5"/>
  <c r="S312" i="5"/>
  <c r="S280" i="5"/>
  <c r="S422" i="5"/>
  <c r="S574" i="5"/>
  <c r="S261" i="5"/>
  <c r="S505" i="5"/>
  <c r="S346" i="5"/>
  <c r="S577" i="5"/>
  <c r="S466" i="5"/>
  <c r="S427" i="5"/>
  <c r="S264" i="5"/>
  <c r="S518" i="5"/>
  <c r="S524" i="5"/>
  <c r="S320" i="5"/>
  <c r="S406" i="5"/>
  <c r="S359" i="5"/>
  <c r="S506" i="5"/>
  <c r="S251" i="5"/>
  <c r="S316" i="5"/>
  <c r="S390" i="5"/>
  <c r="S305" i="5"/>
  <c r="S395" i="5"/>
  <c r="S609" i="5"/>
  <c r="S575" i="5"/>
  <c r="S497" i="5"/>
  <c r="S434" i="5"/>
  <c r="S474" i="5"/>
  <c r="S585" i="5"/>
  <c r="S583" i="5"/>
  <c r="S588" i="5"/>
  <c r="S489" i="5"/>
  <c r="S593" i="5"/>
  <c r="G64" i="6" a="1"/>
  <c r="B2" i="6" l="1"/>
  <c r="F34" i="6"/>
  <c r="H34" i="6" s="1"/>
  <c r="F44" i="6"/>
  <c r="H44" i="6" s="1"/>
  <c r="H24" i="6"/>
  <c r="D24" i="6" s="1"/>
  <c r="K68" i="6"/>
  <c r="D21" i="6"/>
  <c r="K67" i="6"/>
  <c r="B41" i="6"/>
  <c r="G41" i="6" s="1"/>
  <c r="F26" i="6"/>
  <c r="F54" i="6" s="1"/>
  <c r="F58" i="6" s="1"/>
  <c r="H58" i="6" s="1"/>
  <c r="D58" i="6" s="1"/>
  <c r="H20" i="6"/>
  <c r="H49" i="6"/>
  <c r="D49" i="6" s="1"/>
  <c r="H39" i="6"/>
  <c r="D39" i="6" s="1"/>
  <c r="H29" i="6"/>
  <c r="D29" i="6" s="1"/>
  <c r="F32" i="6"/>
  <c r="H32" i="6" s="1"/>
  <c r="D32" i="6" s="1"/>
  <c r="F47" i="6"/>
  <c r="H47" i="6" s="1"/>
  <c r="D47" i="6" s="1"/>
  <c r="F37" i="6"/>
  <c r="H37" i="6" s="1"/>
  <c r="D37" i="6" s="1"/>
  <c r="F42" i="6"/>
  <c r="H42" i="6" s="1"/>
  <c r="D42" i="6" s="1"/>
  <c r="H27" i="6"/>
  <c r="D27" i="6" s="1"/>
  <c r="F68" i="6"/>
  <c r="F52" i="6"/>
  <c r="H52" i="6" s="1"/>
  <c r="D52" i="6" s="1"/>
  <c r="C37" i="6"/>
  <c r="C32" i="6"/>
  <c r="C17" i="6"/>
  <c r="C22" i="6"/>
  <c r="C16" i="6"/>
  <c r="C21" i="6"/>
  <c r="F30" i="6"/>
  <c r="F45" i="6"/>
  <c r="F35" i="6"/>
  <c r="H35" i="6" s="1"/>
  <c r="D35" i="6" s="1"/>
  <c r="F40" i="6"/>
  <c r="F66" i="6"/>
  <c r="F50" i="6"/>
  <c r="D20" i="6"/>
  <c r="K66" i="6"/>
  <c r="B30" i="6"/>
  <c r="G30" i="6" s="1"/>
  <c r="B25" i="6"/>
  <c r="G25" i="6" s="1"/>
  <c r="H25" i="6" s="1"/>
  <c r="B50" i="6"/>
  <c r="G50" i="6" s="1"/>
  <c r="C20" i="6"/>
  <c r="C15" i="6"/>
  <c r="B45" i="6"/>
  <c r="G45" i="6" s="1"/>
  <c r="B40" i="6"/>
  <c r="G40" i="6" s="1"/>
  <c r="B31" i="4"/>
  <c r="A18" i="6" s="1"/>
  <c r="B87" i="4"/>
  <c r="A62" i="6" s="1"/>
  <c r="B75" i="4"/>
  <c r="A54" i="6" s="1"/>
  <c r="B85" i="4"/>
  <c r="A60" i="6" s="1"/>
  <c r="B55" i="4"/>
  <c r="A38" i="6" s="1"/>
  <c r="B81" i="4"/>
  <c r="A58" i="6" s="1"/>
  <c r="B67" i="4"/>
  <c r="A48" i="6" s="1"/>
  <c r="B89" i="4"/>
  <c r="A63" i="6" s="1"/>
  <c r="B37" i="4"/>
  <c r="A23" i="6" s="1"/>
  <c r="B43" i="4"/>
  <c r="A28" i="6" s="1"/>
  <c r="B77" i="4"/>
  <c r="A55" i="6" s="1"/>
  <c r="B83" i="4"/>
  <c r="A59" i="6" s="1"/>
  <c r="B79" i="4"/>
  <c r="A57" i="6" s="1"/>
  <c r="B61" i="4"/>
  <c r="A43" i="6" s="1"/>
  <c r="B49" i="4"/>
  <c r="A33" i="6" s="1"/>
  <c r="K65" i="6"/>
  <c r="D14" i="6"/>
  <c r="C39" i="6"/>
  <c r="C14" i="6"/>
  <c r="C29" i="6"/>
  <c r="C19" i="6"/>
  <c r="C12" i="6"/>
  <c r="D49" i="4"/>
  <c r="C11" i="6"/>
  <c r="C8" i="6"/>
  <c r="C9" i="6"/>
  <c r="C10" i="6"/>
  <c r="C7" i="6"/>
  <c r="C6" i="6"/>
  <c r="G5" i="6"/>
  <c r="H5" i="6" s="1"/>
  <c r="D5" i="6" s="1"/>
  <c r="C5" i="6"/>
  <c r="F64" i="6"/>
  <c r="C4" i="6"/>
  <c r="B38" i="5"/>
  <c r="B98" i="5"/>
  <c r="B200" i="5"/>
  <c r="C25" i="5"/>
  <c r="C146" i="5"/>
  <c r="B199" i="5"/>
  <c r="B90" i="5"/>
  <c r="C24" i="5"/>
  <c r="B182" i="5"/>
  <c r="B68" i="5"/>
  <c r="C210" i="5"/>
  <c r="B175" i="5"/>
  <c r="B66" i="5"/>
  <c r="C122" i="5"/>
  <c r="B153" i="5"/>
  <c r="C5" i="5"/>
  <c r="C8" i="5"/>
  <c r="C12" i="5"/>
  <c r="C16" i="5"/>
  <c r="C9" i="5"/>
  <c r="C13" i="5"/>
  <c r="C17" i="5"/>
  <c r="B5" i="5"/>
  <c r="B6" i="5"/>
  <c r="C22" i="5"/>
  <c r="C26" i="5"/>
  <c r="C30" i="5"/>
  <c r="C34" i="5"/>
  <c r="C38" i="5"/>
  <c r="C42" i="5"/>
  <c r="C46" i="5"/>
  <c r="C50" i="5"/>
  <c r="C54" i="5"/>
  <c r="C58" i="5"/>
  <c r="C62" i="5"/>
  <c r="C66" i="5"/>
  <c r="C70" i="5"/>
  <c r="C74" i="5"/>
  <c r="C78" i="5"/>
  <c r="C82" i="5"/>
  <c r="C20" i="5"/>
  <c r="C23" i="5"/>
  <c r="C27" i="5"/>
  <c r="C31" i="5"/>
  <c r="C35" i="5"/>
  <c r="C39" i="5"/>
  <c r="C43" i="5"/>
  <c r="C47" i="5"/>
  <c r="C51" i="5"/>
  <c r="C55" i="5"/>
  <c r="C59" i="5"/>
  <c r="C63" i="5"/>
  <c r="C67" i="5"/>
  <c r="C71" i="5"/>
  <c r="C75" i="5"/>
  <c r="C7" i="5"/>
  <c r="C15" i="5"/>
  <c r="C79" i="5"/>
  <c r="C85" i="5"/>
  <c r="C101" i="5"/>
  <c r="C10" i="5"/>
  <c r="C18" i="5"/>
  <c r="C81" i="5"/>
  <c r="C87" i="5"/>
  <c r="C92" i="5"/>
  <c r="C98" i="5"/>
  <c r="AB98" i="5" s="1"/>
  <c r="C103" i="5"/>
  <c r="C107" i="5"/>
  <c r="C111" i="5"/>
  <c r="C115" i="5"/>
  <c r="C119" i="5"/>
  <c r="C123" i="5"/>
  <c r="C127" i="5"/>
  <c r="C131" i="5"/>
  <c r="C135" i="5"/>
  <c r="C139" i="5"/>
  <c r="C143" i="5"/>
  <c r="C147" i="5"/>
  <c r="C151" i="5"/>
  <c r="C155" i="5"/>
  <c r="C159" i="5"/>
  <c r="C163" i="5"/>
  <c r="C167" i="5"/>
  <c r="C171" i="5"/>
  <c r="C175" i="5"/>
  <c r="C179" i="5"/>
  <c r="C183" i="5"/>
  <c r="C187" i="5"/>
  <c r="C191" i="5"/>
  <c r="C195" i="5"/>
  <c r="C199" i="5"/>
  <c r="C203" i="5"/>
  <c r="C207" i="5"/>
  <c r="C211" i="5"/>
  <c r="C215" i="5"/>
  <c r="C219" i="5"/>
  <c r="C223" i="5"/>
  <c r="C227" i="5"/>
  <c r="C231" i="5"/>
  <c r="C235" i="5"/>
  <c r="C239" i="5"/>
  <c r="C243" i="5"/>
  <c r="B10" i="5"/>
  <c r="B18" i="5"/>
  <c r="B27" i="5"/>
  <c r="B35" i="5"/>
  <c r="B43" i="5"/>
  <c r="B51" i="5"/>
  <c r="B59" i="5"/>
  <c r="B67" i="5"/>
  <c r="B75" i="5"/>
  <c r="B83" i="5"/>
  <c r="B91" i="5"/>
  <c r="B99" i="5"/>
  <c r="B107" i="5"/>
  <c r="B115" i="5"/>
  <c r="B123" i="5"/>
  <c r="B131" i="5"/>
  <c r="B139" i="5"/>
  <c r="B147" i="5"/>
  <c r="B155" i="5"/>
  <c r="B163" i="5"/>
  <c r="B171" i="5"/>
  <c r="B179" i="5"/>
  <c r="C11" i="5"/>
  <c r="C19" i="5"/>
  <c r="C93" i="5"/>
  <c r="C6" i="5"/>
  <c r="C28" i="5"/>
  <c r="C36" i="5"/>
  <c r="C44" i="5"/>
  <c r="C52" i="5"/>
  <c r="C60" i="5"/>
  <c r="C68" i="5"/>
  <c r="C76" i="5"/>
  <c r="C83" i="5"/>
  <c r="C88" i="5"/>
  <c r="C94" i="5"/>
  <c r="C99" i="5"/>
  <c r="C104" i="5"/>
  <c r="C108" i="5"/>
  <c r="C112" i="5"/>
  <c r="C116" i="5"/>
  <c r="C120" i="5"/>
  <c r="C124" i="5"/>
  <c r="C128" i="5"/>
  <c r="C132" i="5"/>
  <c r="C136" i="5"/>
  <c r="C140" i="5"/>
  <c r="C144" i="5"/>
  <c r="C148" i="5"/>
  <c r="C152" i="5"/>
  <c r="C156" i="5"/>
  <c r="C160" i="5"/>
  <c r="C164" i="5"/>
  <c r="C168" i="5"/>
  <c r="C172" i="5"/>
  <c r="C176" i="5"/>
  <c r="C180" i="5"/>
  <c r="C184" i="5"/>
  <c r="C188" i="5"/>
  <c r="C192" i="5"/>
  <c r="C196" i="5"/>
  <c r="C200" i="5"/>
  <c r="C204" i="5"/>
  <c r="C208" i="5"/>
  <c r="C212" i="5"/>
  <c r="C216" i="5"/>
  <c r="C220" i="5"/>
  <c r="C224" i="5"/>
  <c r="C228" i="5"/>
  <c r="C232" i="5"/>
  <c r="C236" i="5"/>
  <c r="C240" i="5"/>
  <c r="C244" i="5"/>
  <c r="B12" i="5"/>
  <c r="B21" i="5"/>
  <c r="B29" i="5"/>
  <c r="B37" i="5"/>
  <c r="B45" i="5"/>
  <c r="B53" i="5"/>
  <c r="B61" i="5"/>
  <c r="B69" i="5"/>
  <c r="B77" i="5"/>
  <c r="B85" i="5"/>
  <c r="B93" i="5"/>
  <c r="B101" i="5"/>
  <c r="B109" i="5"/>
  <c r="B117" i="5"/>
  <c r="B125" i="5"/>
  <c r="B133" i="5"/>
  <c r="B141" i="5"/>
  <c r="B149" i="5"/>
  <c r="B157" i="5"/>
  <c r="B165" i="5"/>
  <c r="C14" i="5"/>
  <c r="C90" i="5"/>
  <c r="C100" i="5"/>
  <c r="C109" i="5"/>
  <c r="C117" i="5"/>
  <c r="C125" i="5"/>
  <c r="C133" i="5"/>
  <c r="C141" i="5"/>
  <c r="C149" i="5"/>
  <c r="C157" i="5"/>
  <c r="C165" i="5"/>
  <c r="C173" i="5"/>
  <c r="C181" i="5"/>
  <c r="C189" i="5"/>
  <c r="C197" i="5"/>
  <c r="C205" i="5"/>
  <c r="C213" i="5"/>
  <c r="C221" i="5"/>
  <c r="C229" i="5"/>
  <c r="C237" i="5"/>
  <c r="B16" i="5"/>
  <c r="B28" i="5"/>
  <c r="B39" i="5"/>
  <c r="B49" i="5"/>
  <c r="B60" i="5"/>
  <c r="B71" i="5"/>
  <c r="B81" i="5"/>
  <c r="B92" i="5"/>
  <c r="B103" i="5"/>
  <c r="B113" i="5"/>
  <c r="B124" i="5"/>
  <c r="B135" i="5"/>
  <c r="B145" i="5"/>
  <c r="B156" i="5"/>
  <c r="B167" i="5"/>
  <c r="B176" i="5"/>
  <c r="B185" i="5"/>
  <c r="B193" i="5"/>
  <c r="B201" i="5"/>
  <c r="B209" i="5"/>
  <c r="B217" i="5"/>
  <c r="B225" i="5"/>
  <c r="B233" i="5"/>
  <c r="B241" i="5"/>
  <c r="C32" i="5"/>
  <c r="C48" i="5"/>
  <c r="C64" i="5"/>
  <c r="C91" i="5"/>
  <c r="C102" i="5"/>
  <c r="C110" i="5"/>
  <c r="C118" i="5"/>
  <c r="C126" i="5"/>
  <c r="C134" i="5"/>
  <c r="C142" i="5"/>
  <c r="C150" i="5"/>
  <c r="C158" i="5"/>
  <c r="C166" i="5"/>
  <c r="C174" i="5"/>
  <c r="C182" i="5"/>
  <c r="C190" i="5"/>
  <c r="C198" i="5"/>
  <c r="C206" i="5"/>
  <c r="C214" i="5"/>
  <c r="C222" i="5"/>
  <c r="C230" i="5"/>
  <c r="C238" i="5"/>
  <c r="B7" i="5"/>
  <c r="B17" i="5"/>
  <c r="B30" i="5"/>
  <c r="B40" i="5"/>
  <c r="B50" i="5"/>
  <c r="B62" i="5"/>
  <c r="B72" i="5"/>
  <c r="B82" i="5"/>
  <c r="B94" i="5"/>
  <c r="B104" i="5"/>
  <c r="B114" i="5"/>
  <c r="B126" i="5"/>
  <c r="B136" i="5"/>
  <c r="B146" i="5"/>
  <c r="B158" i="5"/>
  <c r="B168" i="5"/>
  <c r="B177" i="5"/>
  <c r="B186" i="5"/>
  <c r="B194" i="5"/>
  <c r="B202" i="5"/>
  <c r="B210" i="5"/>
  <c r="B218" i="5"/>
  <c r="B226" i="5"/>
  <c r="B234" i="5"/>
  <c r="B242" i="5"/>
  <c r="C33" i="5"/>
  <c r="C49" i="5"/>
  <c r="C65" i="5"/>
  <c r="C80" i="5"/>
  <c r="B8" i="5"/>
  <c r="B19" i="5"/>
  <c r="B31" i="5"/>
  <c r="B41" i="5"/>
  <c r="B52" i="5"/>
  <c r="B63" i="5"/>
  <c r="B73" i="5"/>
  <c r="B84" i="5"/>
  <c r="B95" i="5"/>
  <c r="B105" i="5"/>
  <c r="B116" i="5"/>
  <c r="B127" i="5"/>
  <c r="B137" i="5"/>
  <c r="B148" i="5"/>
  <c r="B159" i="5"/>
  <c r="B169" i="5"/>
  <c r="B178" i="5"/>
  <c r="B187" i="5"/>
  <c r="B195" i="5"/>
  <c r="B203" i="5"/>
  <c r="B211" i="5"/>
  <c r="B219" i="5"/>
  <c r="B227" i="5"/>
  <c r="B235" i="5"/>
  <c r="B243" i="5"/>
  <c r="C21" i="5"/>
  <c r="C37" i="5"/>
  <c r="C53" i="5"/>
  <c r="C69" i="5"/>
  <c r="B9" i="5"/>
  <c r="B22" i="5"/>
  <c r="B32" i="5"/>
  <c r="B42" i="5"/>
  <c r="B54" i="5"/>
  <c r="B64" i="5"/>
  <c r="B74" i="5"/>
  <c r="B86" i="5"/>
  <c r="B96" i="5"/>
  <c r="B106" i="5"/>
  <c r="B118" i="5"/>
  <c r="B128" i="5"/>
  <c r="B138" i="5"/>
  <c r="B150" i="5"/>
  <c r="B160" i="5"/>
  <c r="B170" i="5"/>
  <c r="B180" i="5"/>
  <c r="B188" i="5"/>
  <c r="B196" i="5"/>
  <c r="B204" i="5"/>
  <c r="B212" i="5"/>
  <c r="B220" i="5"/>
  <c r="B228" i="5"/>
  <c r="B236" i="5"/>
  <c r="B244" i="5"/>
  <c r="B20" i="5"/>
  <c r="C84" i="5"/>
  <c r="C95" i="5"/>
  <c r="C105" i="5"/>
  <c r="C113" i="5"/>
  <c r="C121" i="5"/>
  <c r="C129" i="5"/>
  <c r="C137" i="5"/>
  <c r="C145" i="5"/>
  <c r="C153" i="5"/>
  <c r="C161" i="5"/>
  <c r="C169" i="5"/>
  <c r="C177" i="5"/>
  <c r="C185" i="5"/>
  <c r="C193" i="5"/>
  <c r="C201" i="5"/>
  <c r="C209" i="5"/>
  <c r="C217" i="5"/>
  <c r="C225" i="5"/>
  <c r="C233" i="5"/>
  <c r="C241" i="5"/>
  <c r="B11" i="5"/>
  <c r="B23" i="5"/>
  <c r="B33" i="5"/>
  <c r="B44" i="5"/>
  <c r="B55" i="5"/>
  <c r="B65" i="5"/>
  <c r="B76" i="5"/>
  <c r="B87" i="5"/>
  <c r="B97" i="5"/>
  <c r="B108" i="5"/>
  <c r="B119" i="5"/>
  <c r="B129" i="5"/>
  <c r="B140" i="5"/>
  <c r="B151" i="5"/>
  <c r="B161" i="5"/>
  <c r="B172" i="5"/>
  <c r="B181" i="5"/>
  <c r="B189" i="5"/>
  <c r="B197" i="5"/>
  <c r="B205" i="5"/>
  <c r="B213" i="5"/>
  <c r="B221" i="5"/>
  <c r="B229" i="5"/>
  <c r="B237" i="5"/>
  <c r="C29" i="5"/>
  <c r="C73" i="5"/>
  <c r="C106" i="5"/>
  <c r="C170" i="5"/>
  <c r="C234" i="5"/>
  <c r="B14" i="5"/>
  <c r="B46" i="5"/>
  <c r="B70" i="5"/>
  <c r="B100" i="5"/>
  <c r="B130" i="5"/>
  <c r="B154" i="5"/>
  <c r="B183" i="5"/>
  <c r="B206" i="5"/>
  <c r="B224" i="5"/>
  <c r="C40" i="5"/>
  <c r="C77" i="5"/>
  <c r="C130" i="5"/>
  <c r="C194" i="5"/>
  <c r="B15" i="5"/>
  <c r="B47" i="5"/>
  <c r="B78" i="5"/>
  <c r="B102" i="5"/>
  <c r="B132" i="5"/>
  <c r="B162" i="5"/>
  <c r="B184" i="5"/>
  <c r="B207" i="5"/>
  <c r="B230" i="5"/>
  <c r="C41" i="5"/>
  <c r="C86" i="5"/>
  <c r="C154" i="5"/>
  <c r="C218" i="5"/>
  <c r="B24" i="5"/>
  <c r="B48" i="5"/>
  <c r="B79" i="5"/>
  <c r="B110" i="5"/>
  <c r="B134" i="5"/>
  <c r="B164" i="5"/>
  <c r="B190" i="5"/>
  <c r="B208" i="5"/>
  <c r="B231" i="5"/>
  <c r="C45" i="5"/>
  <c r="C114" i="5"/>
  <c r="C178" i="5"/>
  <c r="C242" i="5"/>
  <c r="B25" i="5"/>
  <c r="B56" i="5"/>
  <c r="B80" i="5"/>
  <c r="B111" i="5"/>
  <c r="B142" i="5"/>
  <c r="B166" i="5"/>
  <c r="B191" i="5"/>
  <c r="B214" i="5"/>
  <c r="B232" i="5"/>
  <c r="C56" i="5"/>
  <c r="C89" i="5"/>
  <c r="C138" i="5"/>
  <c r="C202" i="5"/>
  <c r="B26" i="5"/>
  <c r="B57" i="5"/>
  <c r="B88" i="5"/>
  <c r="B112" i="5"/>
  <c r="B143" i="5"/>
  <c r="B173" i="5"/>
  <c r="B192" i="5"/>
  <c r="B215" i="5"/>
  <c r="B238" i="5"/>
  <c r="C57" i="5"/>
  <c r="C96" i="5"/>
  <c r="C162" i="5"/>
  <c r="C226" i="5"/>
  <c r="B34" i="5"/>
  <c r="B58" i="5"/>
  <c r="B89" i="5"/>
  <c r="B120" i="5"/>
  <c r="B144" i="5"/>
  <c r="B174" i="5"/>
  <c r="B198" i="5"/>
  <c r="B216" i="5"/>
  <c r="B239" i="5"/>
  <c r="B240" i="5"/>
  <c r="B152" i="5"/>
  <c r="B36" i="5"/>
  <c r="C186" i="5"/>
  <c r="C97" i="5"/>
  <c r="B223" i="5"/>
  <c r="B122" i="5"/>
  <c r="B13" i="5"/>
  <c r="C72" i="5"/>
  <c r="B222" i="5"/>
  <c r="B121" i="5"/>
  <c r="C61" i="5"/>
  <c r="B32" i="4"/>
  <c r="A19" i="6" s="1"/>
  <c r="D55" i="4"/>
  <c r="D31" i="4"/>
  <c r="B34" i="4"/>
  <c r="A21" i="6" s="1"/>
  <c r="B51" i="4"/>
  <c r="A35" i="6" s="1"/>
  <c r="B35" i="4"/>
  <c r="A22" i="6" s="1"/>
  <c r="D74" i="4"/>
  <c r="G55" i="4"/>
  <c r="G37" i="4"/>
  <c r="G67" i="4"/>
  <c r="G49" i="4"/>
  <c r="G43" i="4"/>
  <c r="B56" i="4"/>
  <c r="A39" i="6" s="1"/>
  <c r="B50" i="4"/>
  <c r="A34" i="6" s="1"/>
  <c r="G74" i="4"/>
  <c r="A26" i="6"/>
  <c r="B58" i="4"/>
  <c r="A41" i="6" s="1"/>
  <c r="B64" i="4"/>
  <c r="A46" i="6" s="1"/>
  <c r="B70" i="4"/>
  <c r="A51" i="6" s="1"/>
  <c r="B71" i="4"/>
  <c r="A52" i="6" s="1"/>
  <c r="B62" i="4"/>
  <c r="A44" i="6" s="1"/>
  <c r="D67" i="4"/>
  <c r="B33" i="4"/>
  <c r="A20" i="6" s="1"/>
  <c r="A24" i="6"/>
  <c r="G31" i="4"/>
  <c r="D43" i="4"/>
  <c r="B68" i="4"/>
  <c r="A49" i="6" s="1"/>
  <c r="G61" i="4"/>
  <c r="D61" i="4"/>
  <c r="G64" i="6"/>
  <c r="B59" i="4"/>
  <c r="A42" i="6" s="1"/>
  <c r="A27" i="6"/>
  <c r="B53" i="4"/>
  <c r="A37" i="6" s="1"/>
  <c r="B63" i="4"/>
  <c r="A45" i="6" s="1"/>
  <c r="A25" i="6"/>
  <c r="B69" i="4"/>
  <c r="A50" i="6" s="1"/>
  <c r="V25" i="5" l="1"/>
  <c r="R25" i="5" s="1"/>
  <c r="C27" i="6"/>
  <c r="F55" i="6"/>
  <c r="H55" i="6" s="1"/>
  <c r="F59" i="6"/>
  <c r="H59" i="6" s="1"/>
  <c r="D59" i="6" s="1"/>
  <c r="D44" i="6"/>
  <c r="C44" i="6"/>
  <c r="D34" i="6"/>
  <c r="C34" i="6"/>
  <c r="C24" i="6"/>
  <c r="C47" i="6"/>
  <c r="F62" i="6"/>
  <c r="H62" i="6" s="1"/>
  <c r="D62" i="6" s="1"/>
  <c r="F67" i="6"/>
  <c r="F51" i="6"/>
  <c r="H51" i="6" s="1"/>
  <c r="H26" i="6"/>
  <c r="F31" i="6"/>
  <c r="H31" i="6" s="1"/>
  <c r="F41" i="6"/>
  <c r="H41" i="6" s="1"/>
  <c r="F46" i="6"/>
  <c r="H46" i="6" s="1"/>
  <c r="F36" i="6"/>
  <c r="H36" i="6" s="1"/>
  <c r="C49" i="6"/>
  <c r="C52" i="6"/>
  <c r="C42" i="6"/>
  <c r="D25" i="6"/>
  <c r="C25" i="6"/>
  <c r="H50" i="6"/>
  <c r="H54" i="6"/>
  <c r="F60" i="6"/>
  <c r="H60" i="6" s="1"/>
  <c r="F57" i="6"/>
  <c r="H57" i="6" s="1"/>
  <c r="F63" i="6"/>
  <c r="H63" i="6" s="1"/>
  <c r="C35" i="6"/>
  <c r="H40" i="6"/>
  <c r="H45" i="6"/>
  <c r="C58" i="6"/>
  <c r="H30" i="6"/>
  <c r="F56" i="6"/>
  <c r="H56" i="6" s="1"/>
  <c r="C59" i="6"/>
  <c r="F69" i="6"/>
  <c r="C69" i="6" s="1"/>
  <c r="AB38" i="5"/>
  <c r="AB155" i="5"/>
  <c r="AB91" i="5"/>
  <c r="AB27" i="5"/>
  <c r="V223" i="5"/>
  <c r="V191" i="5"/>
  <c r="V159" i="5"/>
  <c r="V127" i="5"/>
  <c r="G127" i="5" s="1"/>
  <c r="V92" i="5"/>
  <c r="G92" i="5" s="1"/>
  <c r="V15" i="5"/>
  <c r="V51" i="5"/>
  <c r="V20" i="5"/>
  <c r="G20" i="5" s="1"/>
  <c r="V54" i="5"/>
  <c r="V22" i="5"/>
  <c r="V8" i="5"/>
  <c r="AB68" i="5"/>
  <c r="V162" i="5"/>
  <c r="G162" i="5" s="1"/>
  <c r="V61" i="5"/>
  <c r="G61" i="5" s="1"/>
  <c r="AB174" i="5"/>
  <c r="AB214" i="5"/>
  <c r="AB134" i="5"/>
  <c r="AB183" i="5"/>
  <c r="AB205" i="5"/>
  <c r="AB44" i="5"/>
  <c r="V145" i="5"/>
  <c r="AB188" i="5"/>
  <c r="AB22" i="5"/>
  <c r="AB159" i="5"/>
  <c r="V65" i="5"/>
  <c r="AB126" i="5"/>
  <c r="AB40" i="5"/>
  <c r="V142" i="5"/>
  <c r="AB113" i="5"/>
  <c r="V189" i="5"/>
  <c r="AB149" i="5"/>
  <c r="AB21" i="5"/>
  <c r="V188" i="5"/>
  <c r="V124" i="5"/>
  <c r="V28" i="5"/>
  <c r="G28" i="5" s="1"/>
  <c r="AB121" i="5"/>
  <c r="AB144" i="5"/>
  <c r="AB57" i="5"/>
  <c r="AB191" i="5"/>
  <c r="V178" i="5"/>
  <c r="AB110" i="5"/>
  <c r="AB230" i="5"/>
  <c r="AB15" i="5"/>
  <c r="AB154" i="5"/>
  <c r="V106" i="5"/>
  <c r="AB197" i="5"/>
  <c r="AB119" i="5"/>
  <c r="AB33" i="5"/>
  <c r="V201" i="5"/>
  <c r="V137" i="5"/>
  <c r="G137" i="5" s="1"/>
  <c r="AB244" i="5"/>
  <c r="AB180" i="5"/>
  <c r="AB96" i="5"/>
  <c r="AB9" i="5"/>
  <c r="AB219" i="5"/>
  <c r="AB148" i="5"/>
  <c r="AB63" i="5"/>
  <c r="V49" i="5"/>
  <c r="G49" i="5" s="1"/>
  <c r="AB194" i="5"/>
  <c r="AB114" i="5"/>
  <c r="AB30" i="5"/>
  <c r="V198" i="5"/>
  <c r="G198" i="5" s="1"/>
  <c r="V134" i="5"/>
  <c r="G134" i="5" s="1"/>
  <c r="V32" i="5"/>
  <c r="AB185" i="5"/>
  <c r="AB103" i="5"/>
  <c r="AB16" i="5"/>
  <c r="V181" i="5"/>
  <c r="V117" i="5"/>
  <c r="AB141" i="5"/>
  <c r="AB77" i="5"/>
  <c r="AB12" i="5"/>
  <c r="V216" i="5"/>
  <c r="V184" i="5"/>
  <c r="V152" i="5"/>
  <c r="G152" i="5" s="1"/>
  <c r="V120" i="5"/>
  <c r="G120" i="5" s="1"/>
  <c r="V83" i="5"/>
  <c r="G83" i="5" s="1"/>
  <c r="V6" i="5"/>
  <c r="AB147" i="5"/>
  <c r="AB83" i="5"/>
  <c r="AB18" i="5"/>
  <c r="V219" i="5"/>
  <c r="V187" i="5"/>
  <c r="V155" i="5"/>
  <c r="V123" i="5"/>
  <c r="V87" i="5"/>
  <c r="G87" i="5" s="1"/>
  <c r="V7" i="5"/>
  <c r="V47" i="5"/>
  <c r="G47" i="5" s="1"/>
  <c r="V82" i="5"/>
  <c r="G82" i="5" s="1"/>
  <c r="V50" i="5"/>
  <c r="AB6" i="5"/>
  <c r="V5" i="5"/>
  <c r="AB182" i="5"/>
  <c r="AB232" i="5"/>
  <c r="AB164" i="5"/>
  <c r="AB78" i="5"/>
  <c r="AB213" i="5"/>
  <c r="V217" i="5"/>
  <c r="AB196" i="5"/>
  <c r="AB235" i="5"/>
  <c r="AB84" i="5"/>
  <c r="AB136" i="5"/>
  <c r="V214" i="5"/>
  <c r="AB124" i="5"/>
  <c r="V97" i="5"/>
  <c r="V96" i="5"/>
  <c r="AB88" i="5"/>
  <c r="V242" i="5"/>
  <c r="V41" i="5"/>
  <c r="AB47" i="5"/>
  <c r="V170" i="5"/>
  <c r="G170" i="5" s="1"/>
  <c r="AB129" i="5"/>
  <c r="V209" i="5"/>
  <c r="G209" i="5" s="1"/>
  <c r="AB20" i="5"/>
  <c r="AB106" i="5"/>
  <c r="AB227" i="5"/>
  <c r="AB73" i="5"/>
  <c r="AB202" i="5"/>
  <c r="V206" i="5"/>
  <c r="V48" i="5"/>
  <c r="AB193" i="5"/>
  <c r="AB28" i="5"/>
  <c r="V125" i="5"/>
  <c r="G125" i="5" s="1"/>
  <c r="AB85" i="5"/>
  <c r="V220" i="5"/>
  <c r="V156" i="5"/>
  <c r="G156" i="5" s="1"/>
  <c r="V88" i="5"/>
  <c r="V186" i="5"/>
  <c r="V57" i="5"/>
  <c r="AB222" i="5"/>
  <c r="AB36" i="5"/>
  <c r="AB120" i="5"/>
  <c r="AB238" i="5"/>
  <c r="AB26" i="5"/>
  <c r="AB166" i="5"/>
  <c r="V114" i="5"/>
  <c r="G114" i="5" s="1"/>
  <c r="AB79" i="5"/>
  <c r="AB207" i="5"/>
  <c r="V194" i="5"/>
  <c r="AB130" i="5"/>
  <c r="V73" i="5"/>
  <c r="AB189" i="5"/>
  <c r="AB108" i="5"/>
  <c r="AB23" i="5"/>
  <c r="V193" i="5"/>
  <c r="V129" i="5"/>
  <c r="G129" i="5" s="1"/>
  <c r="AB236" i="5"/>
  <c r="AB170" i="5"/>
  <c r="AB86" i="5"/>
  <c r="V69" i="5"/>
  <c r="G69" i="5" s="1"/>
  <c r="AB211" i="5"/>
  <c r="AB137" i="5"/>
  <c r="AB52" i="5"/>
  <c r="V33" i="5"/>
  <c r="AB186" i="5"/>
  <c r="AB104" i="5"/>
  <c r="AB17" i="5"/>
  <c r="V190" i="5"/>
  <c r="V126" i="5"/>
  <c r="AB241" i="5"/>
  <c r="AB176" i="5"/>
  <c r="AB92" i="5"/>
  <c r="V237" i="5"/>
  <c r="G237" i="5" s="1"/>
  <c r="V173" i="5"/>
  <c r="G173" i="5" s="1"/>
  <c r="V109" i="5"/>
  <c r="AB133" i="5"/>
  <c r="AB69" i="5"/>
  <c r="V244" i="5"/>
  <c r="V212" i="5"/>
  <c r="V180" i="5"/>
  <c r="V148" i="5"/>
  <c r="V116" i="5"/>
  <c r="V76" i="5"/>
  <c r="G76" i="5" s="1"/>
  <c r="V93" i="5"/>
  <c r="AB139" i="5"/>
  <c r="AB75" i="5"/>
  <c r="AB10" i="5"/>
  <c r="V215" i="5"/>
  <c r="G215" i="5" s="1"/>
  <c r="V183" i="5"/>
  <c r="G183" i="5" s="1"/>
  <c r="V151" i="5"/>
  <c r="G151" i="5" s="1"/>
  <c r="V119" i="5"/>
  <c r="G119" i="5" s="1"/>
  <c r="V81" i="5"/>
  <c r="V75" i="5"/>
  <c r="V43" i="5"/>
  <c r="G43" i="5" s="1"/>
  <c r="V78" i="5"/>
  <c r="G78" i="5" s="1"/>
  <c r="V46" i="5"/>
  <c r="G46" i="5" s="1"/>
  <c r="AB5" i="5"/>
  <c r="AB153" i="5"/>
  <c r="V24" i="5"/>
  <c r="G24" i="5" s="1"/>
  <c r="AB112" i="5"/>
  <c r="V86" i="5"/>
  <c r="G86" i="5" s="1"/>
  <c r="AB206" i="5"/>
  <c r="AB140" i="5"/>
  <c r="V153" i="5"/>
  <c r="AB118" i="5"/>
  <c r="AB169" i="5"/>
  <c r="AB210" i="5"/>
  <c r="V64" i="5"/>
  <c r="V72" i="5"/>
  <c r="AB152" i="5"/>
  <c r="AB89" i="5"/>
  <c r="AB215" i="5"/>
  <c r="V202" i="5"/>
  <c r="G202" i="5" s="1"/>
  <c r="AB142" i="5"/>
  <c r="V45" i="5"/>
  <c r="AB48" i="5"/>
  <c r="AB184" i="5"/>
  <c r="V130" i="5"/>
  <c r="G130" i="5" s="1"/>
  <c r="AB100" i="5"/>
  <c r="V29" i="5"/>
  <c r="AB181" i="5"/>
  <c r="AB97" i="5"/>
  <c r="AB11" i="5"/>
  <c r="V185" i="5"/>
  <c r="G185" i="5" s="1"/>
  <c r="V121" i="5"/>
  <c r="G121" i="5" s="1"/>
  <c r="AB228" i="5"/>
  <c r="AB160" i="5"/>
  <c r="AB74" i="5"/>
  <c r="V53" i="5"/>
  <c r="AB203" i="5"/>
  <c r="AB127" i="5"/>
  <c r="AB41" i="5"/>
  <c r="AB242" i="5"/>
  <c r="AB177" i="5"/>
  <c r="AB94" i="5"/>
  <c r="AB7" i="5"/>
  <c r="V182" i="5"/>
  <c r="V118" i="5"/>
  <c r="AB233" i="5"/>
  <c r="AB167" i="5"/>
  <c r="AB81" i="5"/>
  <c r="V229" i="5"/>
  <c r="G229" i="5" s="1"/>
  <c r="V165" i="5"/>
  <c r="G165" i="5" s="1"/>
  <c r="V100" i="5"/>
  <c r="G100" i="5" s="1"/>
  <c r="AB125" i="5"/>
  <c r="AB61" i="5"/>
  <c r="V240" i="5"/>
  <c r="V208" i="5"/>
  <c r="G208" i="5" s="1"/>
  <c r="V176" i="5"/>
  <c r="G176" i="5" s="1"/>
  <c r="V144" i="5"/>
  <c r="G144" i="5" s="1"/>
  <c r="V112" i="5"/>
  <c r="G112" i="5" s="1"/>
  <c r="V68" i="5"/>
  <c r="G68" i="5" s="1"/>
  <c r="V19" i="5"/>
  <c r="G19" i="5" s="1"/>
  <c r="AB131" i="5"/>
  <c r="AB67" i="5"/>
  <c r="V243" i="5"/>
  <c r="G243" i="5" s="1"/>
  <c r="V211" i="5"/>
  <c r="G211" i="5" s="1"/>
  <c r="V179" i="5"/>
  <c r="G179" i="5" s="1"/>
  <c r="V147" i="5"/>
  <c r="V115" i="5"/>
  <c r="V18" i="5"/>
  <c r="V71" i="5"/>
  <c r="G71" i="5" s="1"/>
  <c r="V39" i="5"/>
  <c r="G39" i="5" s="1"/>
  <c r="V74" i="5"/>
  <c r="V42" i="5"/>
  <c r="V17" i="5"/>
  <c r="V122" i="5"/>
  <c r="AB90" i="5"/>
  <c r="AB13" i="5"/>
  <c r="AB192" i="5"/>
  <c r="AB231" i="5"/>
  <c r="V77" i="5"/>
  <c r="G77" i="5" s="1"/>
  <c r="AB172" i="5"/>
  <c r="AB87" i="5"/>
  <c r="V241" i="5"/>
  <c r="V177" i="5"/>
  <c r="G177" i="5" s="1"/>
  <c r="V113" i="5"/>
  <c r="G113" i="5" s="1"/>
  <c r="AB220" i="5"/>
  <c r="AB150" i="5"/>
  <c r="AB64" i="5"/>
  <c r="V37" i="5"/>
  <c r="AB195" i="5"/>
  <c r="AB116" i="5"/>
  <c r="AB31" i="5"/>
  <c r="AB234" i="5"/>
  <c r="AB168" i="5"/>
  <c r="AB82" i="5"/>
  <c r="V238" i="5"/>
  <c r="V174" i="5"/>
  <c r="V110" i="5"/>
  <c r="AB225" i="5"/>
  <c r="AB156" i="5"/>
  <c r="AB71" i="5"/>
  <c r="V221" i="5"/>
  <c r="V157" i="5"/>
  <c r="G157" i="5" s="1"/>
  <c r="V90" i="5"/>
  <c r="AB117" i="5"/>
  <c r="AB53" i="5"/>
  <c r="V236" i="5"/>
  <c r="V204" i="5"/>
  <c r="G204" i="5" s="1"/>
  <c r="V172" i="5"/>
  <c r="G172" i="5" s="1"/>
  <c r="V140" i="5"/>
  <c r="V108" i="5"/>
  <c r="G108" i="5" s="1"/>
  <c r="V60" i="5"/>
  <c r="V11" i="5"/>
  <c r="AB123" i="5"/>
  <c r="AB59" i="5"/>
  <c r="V239" i="5"/>
  <c r="V207" i="5"/>
  <c r="G207" i="5" s="1"/>
  <c r="V175" i="5"/>
  <c r="G175" i="5" s="1"/>
  <c r="V143" i="5"/>
  <c r="V111" i="5"/>
  <c r="G111" i="5" s="1"/>
  <c r="V10" i="5"/>
  <c r="G10" i="5" s="1"/>
  <c r="V67" i="5"/>
  <c r="V35" i="5"/>
  <c r="G35" i="5" s="1"/>
  <c r="V70" i="5"/>
  <c r="G70" i="5" s="1"/>
  <c r="V38" i="5"/>
  <c r="G38" i="5" s="1"/>
  <c r="V13" i="5"/>
  <c r="AB66" i="5"/>
  <c r="AB199" i="5"/>
  <c r="AB58" i="5"/>
  <c r="AB111" i="5"/>
  <c r="AB162" i="5"/>
  <c r="AB70" i="5"/>
  <c r="AB122" i="5"/>
  <c r="AB34" i="5"/>
  <c r="V89" i="5"/>
  <c r="G89" i="5" s="1"/>
  <c r="AB208" i="5"/>
  <c r="AB132" i="5"/>
  <c r="V40" i="5"/>
  <c r="G40" i="5" s="1"/>
  <c r="AB46" i="5"/>
  <c r="AB229" i="5"/>
  <c r="AB161" i="5"/>
  <c r="AB76" i="5"/>
  <c r="V233" i="5"/>
  <c r="V169" i="5"/>
  <c r="V105" i="5"/>
  <c r="AB212" i="5"/>
  <c r="AB138" i="5"/>
  <c r="AB54" i="5"/>
  <c r="V21" i="5"/>
  <c r="G21" i="5" s="1"/>
  <c r="AB187" i="5"/>
  <c r="AB105" i="5"/>
  <c r="AB19" i="5"/>
  <c r="AB226" i="5"/>
  <c r="AB158" i="5"/>
  <c r="AB72" i="5"/>
  <c r="V230" i="5"/>
  <c r="G230" i="5" s="1"/>
  <c r="V166" i="5"/>
  <c r="G166" i="5" s="1"/>
  <c r="V102" i="5"/>
  <c r="AB217" i="5"/>
  <c r="AB145" i="5"/>
  <c r="AB60" i="5"/>
  <c r="V213" i="5"/>
  <c r="V149" i="5"/>
  <c r="V14" i="5"/>
  <c r="G14" i="5" s="1"/>
  <c r="AB109" i="5"/>
  <c r="AB45" i="5"/>
  <c r="V232" i="5"/>
  <c r="V200" i="5"/>
  <c r="V168" i="5"/>
  <c r="G168" i="5" s="1"/>
  <c r="V136" i="5"/>
  <c r="G136" i="5" s="1"/>
  <c r="V104" i="5"/>
  <c r="G104" i="5" s="1"/>
  <c r="V52" i="5"/>
  <c r="G52" i="5" s="1"/>
  <c r="AB179" i="5"/>
  <c r="AB115" i="5"/>
  <c r="AB51" i="5"/>
  <c r="V235" i="5"/>
  <c r="V203" i="5"/>
  <c r="G203" i="5" s="1"/>
  <c r="V171" i="5"/>
  <c r="V139" i="5"/>
  <c r="G139" i="5" s="1"/>
  <c r="V107" i="5"/>
  <c r="V101" i="5"/>
  <c r="G101" i="5" s="1"/>
  <c r="V63" i="5"/>
  <c r="G63" i="5" s="1"/>
  <c r="V31" i="5"/>
  <c r="V66" i="5"/>
  <c r="V34" i="5"/>
  <c r="V9" i="5"/>
  <c r="G9" i="5" s="1"/>
  <c r="AB175" i="5"/>
  <c r="AB240" i="5"/>
  <c r="V138" i="5"/>
  <c r="AB24" i="5"/>
  <c r="AB237" i="5"/>
  <c r="AB239" i="5"/>
  <c r="AB173" i="5"/>
  <c r="AB80" i="5"/>
  <c r="V218" i="5"/>
  <c r="AB223" i="5"/>
  <c r="AB216" i="5"/>
  <c r="V226" i="5"/>
  <c r="AB143" i="5"/>
  <c r="V56" i="5"/>
  <c r="G56" i="5" s="1"/>
  <c r="AB56" i="5"/>
  <c r="AB190" i="5"/>
  <c r="V154" i="5"/>
  <c r="AB102" i="5"/>
  <c r="AB224" i="5"/>
  <c r="AB14" i="5"/>
  <c r="AB221" i="5"/>
  <c r="AB151" i="5"/>
  <c r="AB65" i="5"/>
  <c r="V225" i="5"/>
  <c r="V161" i="5"/>
  <c r="V95" i="5"/>
  <c r="AB204" i="5"/>
  <c r="AB128" i="5"/>
  <c r="AB42" i="5"/>
  <c r="AB243" i="5"/>
  <c r="AB178" i="5"/>
  <c r="AB95" i="5"/>
  <c r="AB8" i="5"/>
  <c r="AB218" i="5"/>
  <c r="AB146" i="5"/>
  <c r="AB62" i="5"/>
  <c r="V222" i="5"/>
  <c r="V158" i="5"/>
  <c r="V91" i="5"/>
  <c r="AB209" i="5"/>
  <c r="AB135" i="5"/>
  <c r="AB49" i="5"/>
  <c r="V205" i="5"/>
  <c r="G205" i="5" s="1"/>
  <c r="V141" i="5"/>
  <c r="AB165" i="5"/>
  <c r="AB101" i="5"/>
  <c r="AB37" i="5"/>
  <c r="V228" i="5"/>
  <c r="G228" i="5" s="1"/>
  <c r="V196" i="5"/>
  <c r="V164" i="5"/>
  <c r="G164" i="5" s="1"/>
  <c r="V132" i="5"/>
  <c r="V99" i="5"/>
  <c r="G99" i="5" s="1"/>
  <c r="V44" i="5"/>
  <c r="G44" i="5" s="1"/>
  <c r="AB171" i="5"/>
  <c r="AB107" i="5"/>
  <c r="AB43" i="5"/>
  <c r="V231" i="5"/>
  <c r="G231" i="5" s="1"/>
  <c r="V199" i="5"/>
  <c r="G199" i="5" s="1"/>
  <c r="V167" i="5"/>
  <c r="V135" i="5"/>
  <c r="V103" i="5"/>
  <c r="G103" i="5" s="1"/>
  <c r="V85" i="5"/>
  <c r="G85" i="5" s="1"/>
  <c r="V59" i="5"/>
  <c r="G59" i="5" s="1"/>
  <c r="V27" i="5"/>
  <c r="V62" i="5"/>
  <c r="G62" i="5" s="1"/>
  <c r="V30" i="5"/>
  <c r="G30" i="5" s="1"/>
  <c r="V16" i="5"/>
  <c r="V146" i="5"/>
  <c r="AB198" i="5"/>
  <c r="AB25" i="5"/>
  <c r="V234" i="5"/>
  <c r="G234" i="5" s="1"/>
  <c r="AB55" i="5"/>
  <c r="V84" i="5"/>
  <c r="G84" i="5" s="1"/>
  <c r="AB32" i="5"/>
  <c r="V80" i="5"/>
  <c r="G80" i="5" s="1"/>
  <c r="AB50" i="5"/>
  <c r="V150" i="5"/>
  <c r="AB201" i="5"/>
  <c r="AB39" i="5"/>
  <c r="V197" i="5"/>
  <c r="V133" i="5"/>
  <c r="G133" i="5" s="1"/>
  <c r="AB157" i="5"/>
  <c r="AB93" i="5"/>
  <c r="AB29" i="5"/>
  <c r="V224" i="5"/>
  <c r="V192" i="5"/>
  <c r="G192" i="5" s="1"/>
  <c r="V160" i="5"/>
  <c r="G160" i="5" s="1"/>
  <c r="V128" i="5"/>
  <c r="G128" i="5" s="1"/>
  <c r="V94" i="5"/>
  <c r="G94" i="5" s="1"/>
  <c r="V36" i="5"/>
  <c r="G36" i="5" s="1"/>
  <c r="AB163" i="5"/>
  <c r="AB99" i="5"/>
  <c r="AB35" i="5"/>
  <c r="V227" i="5"/>
  <c r="V195" i="5"/>
  <c r="G195" i="5" s="1"/>
  <c r="V163" i="5"/>
  <c r="G163" i="5" s="1"/>
  <c r="V131" i="5"/>
  <c r="G131" i="5" s="1"/>
  <c r="V98" i="5"/>
  <c r="V79" i="5"/>
  <c r="V55" i="5"/>
  <c r="G55" i="5" s="1"/>
  <c r="V23" i="5"/>
  <c r="G23" i="5" s="1"/>
  <c r="V58" i="5"/>
  <c r="V26" i="5"/>
  <c r="V12" i="5"/>
  <c r="G12" i="5" s="1"/>
  <c r="V210" i="5"/>
  <c r="G210" i="5" s="1"/>
  <c r="AB200" i="5"/>
  <c r="B64" i="6"/>
  <c r="H64" i="6"/>
  <c r="G25" i="5" l="1"/>
  <c r="I25" i="5"/>
  <c r="E25" i="5"/>
  <c r="F25" i="5"/>
  <c r="H25" i="5"/>
  <c r="J25" i="5"/>
  <c r="D36" i="6"/>
  <c r="C36" i="6"/>
  <c r="D46" i="6"/>
  <c r="C46" i="6"/>
  <c r="D41" i="6"/>
  <c r="C41" i="6"/>
  <c r="D31" i="6"/>
  <c r="C31" i="6"/>
  <c r="C62" i="6"/>
  <c r="D26" i="6"/>
  <c r="C26" i="6"/>
  <c r="D51" i="6"/>
  <c r="C51" i="6"/>
  <c r="D63" i="6"/>
  <c r="C63" i="6"/>
  <c r="D57" i="6"/>
  <c r="C57" i="6"/>
  <c r="D60" i="6"/>
  <c r="C60" i="6"/>
  <c r="D30" i="6"/>
  <c r="C30" i="6"/>
  <c r="D54" i="6"/>
  <c r="C54" i="6"/>
  <c r="D50" i="6"/>
  <c r="C50" i="6"/>
  <c r="D45" i="6"/>
  <c r="C45" i="6"/>
  <c r="D40" i="6"/>
  <c r="C40" i="6"/>
  <c r="D56" i="6"/>
  <c r="C56" i="6"/>
  <c r="D55" i="6"/>
  <c r="C55" i="6"/>
  <c r="E58" i="5"/>
  <c r="R58" i="5"/>
  <c r="H58" i="5"/>
  <c r="I58" i="5"/>
  <c r="F58" i="5"/>
  <c r="J58" i="5"/>
  <c r="E141" i="5"/>
  <c r="R141" i="5"/>
  <c r="J141" i="5"/>
  <c r="F141" i="5"/>
  <c r="H141" i="5"/>
  <c r="I141" i="5"/>
  <c r="E233" i="5"/>
  <c r="F233" i="5"/>
  <c r="R233" i="5"/>
  <c r="J233" i="5"/>
  <c r="H233" i="5"/>
  <c r="I233" i="5"/>
  <c r="G233" i="5"/>
  <c r="E79" i="5"/>
  <c r="F79" i="5"/>
  <c r="I79" i="5"/>
  <c r="J79" i="5"/>
  <c r="R79" i="5"/>
  <c r="H79" i="5"/>
  <c r="E132" i="5"/>
  <c r="J132" i="5"/>
  <c r="H132" i="5"/>
  <c r="F132" i="5"/>
  <c r="R132" i="5"/>
  <c r="I132" i="5"/>
  <c r="G141" i="5"/>
  <c r="E227" i="5"/>
  <c r="H227" i="5"/>
  <c r="R227" i="5"/>
  <c r="F227" i="5"/>
  <c r="J227" i="5"/>
  <c r="I227" i="5"/>
  <c r="G227" i="5"/>
  <c r="E98" i="5"/>
  <c r="R98" i="5"/>
  <c r="F98" i="5"/>
  <c r="J98" i="5"/>
  <c r="I98" i="5"/>
  <c r="H98" i="5"/>
  <c r="G98" i="5"/>
  <c r="E133" i="5"/>
  <c r="F133" i="5"/>
  <c r="I133" i="5"/>
  <c r="H133" i="5"/>
  <c r="R133" i="5"/>
  <c r="J133" i="5"/>
  <c r="E231" i="5"/>
  <c r="F231" i="5"/>
  <c r="H231" i="5"/>
  <c r="I231" i="5"/>
  <c r="R231" i="5"/>
  <c r="J231" i="5"/>
  <c r="E164" i="5"/>
  <c r="F164" i="5"/>
  <c r="R164" i="5"/>
  <c r="I164" i="5"/>
  <c r="J164" i="5"/>
  <c r="H164" i="5"/>
  <c r="E91" i="5"/>
  <c r="F91" i="5"/>
  <c r="I91" i="5"/>
  <c r="H91" i="5"/>
  <c r="R91" i="5"/>
  <c r="J91" i="5"/>
  <c r="G91" i="5"/>
  <c r="E34" i="5"/>
  <c r="R34" i="5"/>
  <c r="I34" i="5"/>
  <c r="F34" i="5"/>
  <c r="J34" i="5"/>
  <c r="H34" i="5"/>
  <c r="G34" i="5"/>
  <c r="E90" i="5"/>
  <c r="I90" i="5"/>
  <c r="R90" i="5"/>
  <c r="H90" i="5"/>
  <c r="F90" i="5"/>
  <c r="J90" i="5"/>
  <c r="G90" i="5"/>
  <c r="E110" i="5"/>
  <c r="I110" i="5"/>
  <c r="F110" i="5"/>
  <c r="J110" i="5"/>
  <c r="H110" i="5"/>
  <c r="R110" i="5"/>
  <c r="G110" i="5"/>
  <c r="E72" i="5"/>
  <c r="R72" i="5"/>
  <c r="I72" i="5"/>
  <c r="J72" i="5"/>
  <c r="T72" i="5" s="1"/>
  <c r="F72" i="5"/>
  <c r="H72" i="5"/>
  <c r="G72" i="5"/>
  <c r="E150" i="5"/>
  <c r="F150" i="5"/>
  <c r="J150" i="5"/>
  <c r="I150" i="5"/>
  <c r="H150" i="5"/>
  <c r="R150" i="5"/>
  <c r="G150" i="5"/>
  <c r="E135" i="5"/>
  <c r="J135" i="5"/>
  <c r="I135" i="5"/>
  <c r="H135" i="5"/>
  <c r="F135" i="5"/>
  <c r="R135" i="5"/>
  <c r="G135" i="5"/>
  <c r="E158" i="5"/>
  <c r="I158" i="5"/>
  <c r="F158" i="5"/>
  <c r="H158" i="5"/>
  <c r="R158" i="5"/>
  <c r="J158" i="5"/>
  <c r="E11" i="5"/>
  <c r="H11" i="5"/>
  <c r="J11" i="5"/>
  <c r="I11" i="5"/>
  <c r="F11" i="5"/>
  <c r="R11" i="5"/>
  <c r="E174" i="5"/>
  <c r="H174" i="5"/>
  <c r="I174" i="5"/>
  <c r="R174" i="5"/>
  <c r="F174" i="5"/>
  <c r="J174" i="5"/>
  <c r="G174" i="5"/>
  <c r="E45" i="5"/>
  <c r="J45" i="5"/>
  <c r="R45" i="5"/>
  <c r="H45" i="5"/>
  <c r="I45" i="5"/>
  <c r="F45" i="5"/>
  <c r="G45" i="5"/>
  <c r="G66" i="6"/>
  <c r="H66" i="6" s="1"/>
  <c r="G67" i="6"/>
  <c r="H67" i="6" s="1"/>
  <c r="G65" i="6"/>
  <c r="H65" i="6" s="1"/>
  <c r="G68" i="6"/>
  <c r="H68" i="6" s="1"/>
  <c r="E66" i="5"/>
  <c r="F66" i="5"/>
  <c r="J66" i="5"/>
  <c r="H66" i="5"/>
  <c r="I66" i="5"/>
  <c r="R66" i="5"/>
  <c r="E44" i="5"/>
  <c r="H44" i="5"/>
  <c r="R44" i="5"/>
  <c r="I44" i="5"/>
  <c r="J44" i="5"/>
  <c r="F44" i="5"/>
  <c r="G158" i="5"/>
  <c r="G66" i="5"/>
  <c r="E27" i="5"/>
  <c r="J27" i="5"/>
  <c r="I27" i="5"/>
  <c r="H27" i="5"/>
  <c r="F27" i="5"/>
  <c r="R27" i="5"/>
  <c r="G27" i="5"/>
  <c r="E197" i="5"/>
  <c r="F197" i="5"/>
  <c r="J197" i="5"/>
  <c r="I197" i="5"/>
  <c r="H197" i="5"/>
  <c r="R197" i="5"/>
  <c r="E16" i="5"/>
  <c r="H16" i="5"/>
  <c r="F16" i="5"/>
  <c r="J16" i="5"/>
  <c r="R16" i="5"/>
  <c r="I16" i="5"/>
  <c r="G16" i="5"/>
  <c r="E196" i="5"/>
  <c r="H196" i="5"/>
  <c r="F196" i="5"/>
  <c r="R196" i="5"/>
  <c r="J196" i="5"/>
  <c r="I196" i="5"/>
  <c r="E218" i="5"/>
  <c r="H218" i="5"/>
  <c r="F218" i="5"/>
  <c r="R218" i="5"/>
  <c r="I218" i="5"/>
  <c r="J218" i="5"/>
  <c r="G218" i="5"/>
  <c r="E107" i="5"/>
  <c r="H107" i="5"/>
  <c r="I107" i="5"/>
  <c r="R107" i="5"/>
  <c r="J107" i="5"/>
  <c r="F107" i="5"/>
  <c r="G107" i="5"/>
  <c r="E200" i="5"/>
  <c r="R200" i="5"/>
  <c r="I200" i="5"/>
  <c r="J200" i="5"/>
  <c r="H200" i="5"/>
  <c r="F200" i="5"/>
  <c r="G200" i="5"/>
  <c r="G11" i="5"/>
  <c r="E238" i="5"/>
  <c r="F238" i="5"/>
  <c r="R238" i="5"/>
  <c r="J238" i="5"/>
  <c r="I238" i="5"/>
  <c r="H238" i="5"/>
  <c r="G238" i="5"/>
  <c r="E94" i="5"/>
  <c r="R94" i="5"/>
  <c r="H94" i="5"/>
  <c r="I94" i="5"/>
  <c r="F94" i="5"/>
  <c r="J94" i="5"/>
  <c r="G197" i="5"/>
  <c r="E167" i="5"/>
  <c r="H167" i="5"/>
  <c r="R167" i="5"/>
  <c r="J167" i="5"/>
  <c r="I167" i="5"/>
  <c r="F167" i="5"/>
  <c r="G167" i="5"/>
  <c r="G196" i="5"/>
  <c r="E222" i="5"/>
  <c r="H222" i="5"/>
  <c r="J222" i="5"/>
  <c r="F222" i="5"/>
  <c r="R222" i="5"/>
  <c r="I222" i="5"/>
  <c r="E232" i="5"/>
  <c r="J232" i="5"/>
  <c r="H232" i="5"/>
  <c r="F232" i="5"/>
  <c r="R232" i="5"/>
  <c r="I232" i="5"/>
  <c r="E169" i="5"/>
  <c r="F169" i="5"/>
  <c r="R169" i="5"/>
  <c r="I169" i="5"/>
  <c r="H169" i="5"/>
  <c r="J169" i="5"/>
  <c r="E239" i="5"/>
  <c r="J239" i="5"/>
  <c r="R239" i="5"/>
  <c r="F239" i="5"/>
  <c r="H239" i="5"/>
  <c r="I239" i="5"/>
  <c r="G239" i="5"/>
  <c r="E60" i="5"/>
  <c r="R60" i="5"/>
  <c r="I60" i="5"/>
  <c r="J60" i="5"/>
  <c r="F60" i="5"/>
  <c r="H60" i="5"/>
  <c r="G60" i="5"/>
  <c r="E236" i="5"/>
  <c r="I236" i="5"/>
  <c r="F236" i="5"/>
  <c r="R236" i="5"/>
  <c r="H236" i="5"/>
  <c r="J236" i="5"/>
  <c r="G236" i="5"/>
  <c r="E42" i="5"/>
  <c r="H42" i="5"/>
  <c r="I42" i="5"/>
  <c r="R42" i="5"/>
  <c r="F42" i="5"/>
  <c r="J42" i="5"/>
  <c r="G42" i="5"/>
  <c r="E147" i="5"/>
  <c r="I147" i="5"/>
  <c r="J147" i="5"/>
  <c r="F147" i="5"/>
  <c r="R147" i="5"/>
  <c r="H147" i="5"/>
  <c r="G147" i="5"/>
  <c r="E118" i="5"/>
  <c r="R118" i="5"/>
  <c r="J118" i="5"/>
  <c r="H118" i="5"/>
  <c r="I118" i="5"/>
  <c r="F118" i="5"/>
  <c r="G118" i="5"/>
  <c r="E131" i="5"/>
  <c r="I131" i="5"/>
  <c r="R131" i="5"/>
  <c r="J131" i="5"/>
  <c r="H131" i="5"/>
  <c r="F131" i="5"/>
  <c r="E225" i="5"/>
  <c r="R225" i="5"/>
  <c r="F225" i="5"/>
  <c r="H225" i="5"/>
  <c r="J225" i="5"/>
  <c r="I225" i="5"/>
  <c r="G225" i="5"/>
  <c r="E59" i="5"/>
  <c r="I59" i="5"/>
  <c r="J59" i="5"/>
  <c r="R59" i="5"/>
  <c r="H59" i="5"/>
  <c r="F59" i="5"/>
  <c r="E26" i="5"/>
  <c r="I26" i="5"/>
  <c r="R26" i="5"/>
  <c r="J26" i="5"/>
  <c r="H26" i="5"/>
  <c r="F26" i="5"/>
  <c r="G26" i="5"/>
  <c r="E192" i="5"/>
  <c r="R192" i="5"/>
  <c r="I192" i="5"/>
  <c r="H192" i="5"/>
  <c r="J192" i="5"/>
  <c r="F192" i="5"/>
  <c r="E30" i="5"/>
  <c r="R30" i="5"/>
  <c r="I30" i="5"/>
  <c r="H30" i="5"/>
  <c r="F30" i="5"/>
  <c r="J30" i="5"/>
  <c r="E228" i="5"/>
  <c r="R228" i="5"/>
  <c r="J228" i="5"/>
  <c r="I228" i="5"/>
  <c r="H228" i="5"/>
  <c r="F228" i="5"/>
  <c r="G222" i="5"/>
  <c r="E226" i="5"/>
  <c r="H226" i="5"/>
  <c r="F226" i="5"/>
  <c r="J226" i="5"/>
  <c r="R226" i="5"/>
  <c r="I226" i="5"/>
  <c r="G226" i="5"/>
  <c r="G232" i="5"/>
  <c r="E149" i="5"/>
  <c r="H149" i="5"/>
  <c r="F149" i="5"/>
  <c r="I149" i="5"/>
  <c r="R149" i="5"/>
  <c r="J149" i="5"/>
  <c r="G149" i="5"/>
  <c r="G169" i="5"/>
  <c r="E85" i="5"/>
  <c r="R85" i="5"/>
  <c r="I85" i="5"/>
  <c r="F85" i="5"/>
  <c r="J85" i="5"/>
  <c r="H85" i="5"/>
  <c r="E102" i="5"/>
  <c r="J102" i="5"/>
  <c r="R102" i="5"/>
  <c r="F102" i="5"/>
  <c r="H102" i="5"/>
  <c r="I102" i="5"/>
  <c r="G102" i="5"/>
  <c r="R37" i="5"/>
  <c r="E37" i="5"/>
  <c r="I37" i="5"/>
  <c r="H37" i="5"/>
  <c r="F37" i="5"/>
  <c r="J37" i="5"/>
  <c r="G37" i="5"/>
  <c r="E213" i="5"/>
  <c r="J213" i="5"/>
  <c r="I213" i="5"/>
  <c r="F213" i="5"/>
  <c r="R213" i="5"/>
  <c r="H213" i="5"/>
  <c r="G213" i="5"/>
  <c r="E80" i="5"/>
  <c r="R80" i="5"/>
  <c r="I80" i="5"/>
  <c r="H80" i="5"/>
  <c r="F80" i="5"/>
  <c r="J80" i="5"/>
  <c r="E195" i="5"/>
  <c r="I195" i="5"/>
  <c r="H195" i="5"/>
  <c r="F195" i="5"/>
  <c r="R195" i="5"/>
  <c r="J195" i="5"/>
  <c r="E95" i="5"/>
  <c r="H95" i="5"/>
  <c r="F95" i="5"/>
  <c r="I95" i="5"/>
  <c r="J95" i="5"/>
  <c r="R95" i="5"/>
  <c r="E171" i="5"/>
  <c r="H171" i="5"/>
  <c r="F171" i="5"/>
  <c r="R171" i="5"/>
  <c r="J171" i="5"/>
  <c r="I171" i="5"/>
  <c r="G171" i="5"/>
  <c r="G58" i="5"/>
  <c r="E224" i="5"/>
  <c r="I224" i="5"/>
  <c r="H224" i="5"/>
  <c r="F224" i="5"/>
  <c r="J224" i="5"/>
  <c r="R224" i="5"/>
  <c r="E103" i="5"/>
  <c r="F103" i="5"/>
  <c r="R103" i="5"/>
  <c r="H103" i="5"/>
  <c r="J103" i="5"/>
  <c r="I103" i="5"/>
  <c r="G95" i="5"/>
  <c r="E13" i="5"/>
  <c r="H13" i="5"/>
  <c r="R13" i="5"/>
  <c r="J13" i="5"/>
  <c r="F13" i="5"/>
  <c r="I13" i="5"/>
  <c r="G13" i="5"/>
  <c r="E210" i="5"/>
  <c r="R210" i="5"/>
  <c r="H210" i="5"/>
  <c r="I210" i="5"/>
  <c r="F210" i="5"/>
  <c r="J210" i="5"/>
  <c r="G79" i="5"/>
  <c r="G224" i="5"/>
  <c r="G132" i="5"/>
  <c r="E10" i="5"/>
  <c r="F10" i="5"/>
  <c r="J10" i="5"/>
  <c r="R10" i="5"/>
  <c r="I10" i="5"/>
  <c r="H10" i="5"/>
  <c r="E172" i="5"/>
  <c r="F172" i="5"/>
  <c r="I172" i="5"/>
  <c r="R172" i="5"/>
  <c r="J172" i="5"/>
  <c r="H172" i="5"/>
  <c r="E240" i="5"/>
  <c r="F240" i="5"/>
  <c r="R240" i="5"/>
  <c r="J240" i="5"/>
  <c r="I240" i="5"/>
  <c r="H240" i="5"/>
  <c r="G240" i="5"/>
  <c r="E64" i="5"/>
  <c r="J64" i="5"/>
  <c r="F64" i="5"/>
  <c r="R64" i="5"/>
  <c r="H64" i="5"/>
  <c r="I64" i="5"/>
  <c r="E81" i="5"/>
  <c r="F81" i="5"/>
  <c r="H81" i="5"/>
  <c r="I81" i="5"/>
  <c r="R81" i="5"/>
  <c r="J81" i="5"/>
  <c r="E93" i="5"/>
  <c r="F93" i="5"/>
  <c r="H93" i="5"/>
  <c r="R93" i="5"/>
  <c r="I93" i="5"/>
  <c r="J93" i="5"/>
  <c r="E180" i="5"/>
  <c r="J180" i="5"/>
  <c r="F180" i="5"/>
  <c r="H180" i="5"/>
  <c r="I180" i="5"/>
  <c r="R180" i="5"/>
  <c r="E190" i="5"/>
  <c r="H190" i="5"/>
  <c r="F190" i="5"/>
  <c r="R190" i="5"/>
  <c r="J190" i="5"/>
  <c r="I190" i="5"/>
  <c r="E57" i="5"/>
  <c r="R57" i="5"/>
  <c r="F57" i="5"/>
  <c r="H57" i="5"/>
  <c r="I57" i="5"/>
  <c r="J57" i="5"/>
  <c r="E48" i="5"/>
  <c r="R48" i="5"/>
  <c r="I48" i="5"/>
  <c r="J48" i="5"/>
  <c r="F48" i="5"/>
  <c r="H48" i="5"/>
  <c r="E242" i="5"/>
  <c r="F242" i="5"/>
  <c r="J242" i="5"/>
  <c r="I242" i="5"/>
  <c r="H242" i="5"/>
  <c r="R242" i="5"/>
  <c r="E97" i="5"/>
  <c r="R97" i="5"/>
  <c r="I97" i="5"/>
  <c r="J97" i="5"/>
  <c r="H97" i="5"/>
  <c r="F97" i="5"/>
  <c r="E5" i="5"/>
  <c r="H5" i="5"/>
  <c r="R5" i="5"/>
  <c r="F5" i="5"/>
  <c r="I5" i="5"/>
  <c r="J5" i="5"/>
  <c r="E187" i="5"/>
  <c r="H187" i="5"/>
  <c r="R187" i="5"/>
  <c r="F187" i="5"/>
  <c r="I187" i="5"/>
  <c r="J187" i="5"/>
  <c r="E6" i="5"/>
  <c r="I6" i="5"/>
  <c r="J6" i="5"/>
  <c r="H6" i="5"/>
  <c r="F6" i="5"/>
  <c r="R6" i="5"/>
  <c r="E117" i="5"/>
  <c r="J117" i="5"/>
  <c r="F117" i="5"/>
  <c r="I117" i="5"/>
  <c r="R117" i="5"/>
  <c r="H117" i="5"/>
  <c r="E54" i="5"/>
  <c r="H54" i="5"/>
  <c r="F54" i="5"/>
  <c r="J54" i="5"/>
  <c r="I54" i="5"/>
  <c r="R54" i="5"/>
  <c r="E15" i="5"/>
  <c r="F15" i="5"/>
  <c r="R15" i="5"/>
  <c r="H15" i="5"/>
  <c r="J15" i="5"/>
  <c r="I15" i="5"/>
  <c r="E159" i="5"/>
  <c r="F159" i="5"/>
  <c r="H159" i="5"/>
  <c r="R159" i="5"/>
  <c r="J159" i="5"/>
  <c r="I159" i="5"/>
  <c r="E161" i="5"/>
  <c r="I161" i="5"/>
  <c r="F161" i="5"/>
  <c r="R161" i="5"/>
  <c r="J161" i="5"/>
  <c r="H161" i="5"/>
  <c r="E154" i="5"/>
  <c r="I154" i="5"/>
  <c r="J154" i="5"/>
  <c r="H154" i="5"/>
  <c r="F154" i="5"/>
  <c r="R154" i="5"/>
  <c r="E138" i="5"/>
  <c r="I138" i="5"/>
  <c r="R138" i="5"/>
  <c r="H138" i="5"/>
  <c r="F138" i="5"/>
  <c r="J138" i="5"/>
  <c r="E31" i="5"/>
  <c r="I31" i="5"/>
  <c r="F31" i="5"/>
  <c r="H31" i="5"/>
  <c r="J31" i="5"/>
  <c r="R31" i="5"/>
  <c r="E235" i="5"/>
  <c r="J235" i="5"/>
  <c r="F235" i="5"/>
  <c r="R235" i="5"/>
  <c r="H235" i="5"/>
  <c r="I235" i="5"/>
  <c r="E105" i="5"/>
  <c r="R105" i="5"/>
  <c r="J105" i="5"/>
  <c r="I105" i="5"/>
  <c r="H105" i="5"/>
  <c r="F105" i="5"/>
  <c r="E67" i="5"/>
  <c r="R67" i="5"/>
  <c r="J67" i="5"/>
  <c r="I67" i="5"/>
  <c r="F67" i="5"/>
  <c r="H67" i="5"/>
  <c r="E143" i="5"/>
  <c r="H143" i="5"/>
  <c r="R143" i="5"/>
  <c r="J143" i="5"/>
  <c r="F143" i="5"/>
  <c r="I143" i="5"/>
  <c r="E140" i="5"/>
  <c r="J140" i="5"/>
  <c r="F140" i="5"/>
  <c r="H140" i="5"/>
  <c r="R140" i="5"/>
  <c r="I140" i="5"/>
  <c r="E122" i="5"/>
  <c r="R122" i="5"/>
  <c r="I122" i="5"/>
  <c r="H122" i="5"/>
  <c r="F122" i="5"/>
  <c r="J122" i="5"/>
  <c r="E74" i="5"/>
  <c r="H74" i="5"/>
  <c r="F74" i="5"/>
  <c r="J74" i="5"/>
  <c r="I74" i="5"/>
  <c r="R74" i="5"/>
  <c r="E18" i="5"/>
  <c r="F18" i="5"/>
  <c r="I18" i="5"/>
  <c r="R18" i="5"/>
  <c r="J18" i="5"/>
  <c r="H18" i="5"/>
  <c r="E182" i="5"/>
  <c r="J182" i="5"/>
  <c r="I182" i="5"/>
  <c r="F182" i="5"/>
  <c r="R182" i="5"/>
  <c r="H182" i="5"/>
  <c r="E53" i="5"/>
  <c r="F53" i="5"/>
  <c r="R53" i="5"/>
  <c r="H53" i="5"/>
  <c r="I53" i="5"/>
  <c r="J53" i="5"/>
  <c r="E29" i="5"/>
  <c r="H29" i="5"/>
  <c r="J29" i="5"/>
  <c r="F29" i="5"/>
  <c r="R29" i="5"/>
  <c r="I29" i="5"/>
  <c r="E12" i="5"/>
  <c r="R12" i="5"/>
  <c r="F12" i="5"/>
  <c r="H12" i="5"/>
  <c r="I12" i="5"/>
  <c r="J12" i="5"/>
  <c r="E23" i="5"/>
  <c r="H23" i="5"/>
  <c r="F23" i="5"/>
  <c r="J23" i="5"/>
  <c r="R23" i="5"/>
  <c r="I23" i="5"/>
  <c r="E128" i="5"/>
  <c r="J128" i="5"/>
  <c r="F128" i="5"/>
  <c r="H128" i="5"/>
  <c r="I128" i="5"/>
  <c r="R128" i="5"/>
  <c r="E234" i="5"/>
  <c r="H234" i="5"/>
  <c r="R234" i="5"/>
  <c r="F234" i="5"/>
  <c r="J234" i="5"/>
  <c r="I234" i="5"/>
  <c r="E146" i="5"/>
  <c r="F146" i="5"/>
  <c r="J146" i="5"/>
  <c r="I146" i="5"/>
  <c r="H146" i="5"/>
  <c r="R146" i="5"/>
  <c r="G146" i="5"/>
  <c r="E62" i="5"/>
  <c r="R62" i="5"/>
  <c r="F62" i="5"/>
  <c r="H62" i="5"/>
  <c r="J62" i="5"/>
  <c r="I62" i="5"/>
  <c r="G161" i="5"/>
  <c r="G154" i="5"/>
  <c r="E56" i="5"/>
  <c r="R56" i="5"/>
  <c r="J56" i="5"/>
  <c r="F56" i="5"/>
  <c r="H56" i="5"/>
  <c r="I56" i="5"/>
  <c r="G138" i="5"/>
  <c r="E9" i="5"/>
  <c r="J9" i="5"/>
  <c r="I9" i="5"/>
  <c r="R9" i="5"/>
  <c r="H9" i="5"/>
  <c r="F9" i="5"/>
  <c r="G31" i="5"/>
  <c r="E139" i="5"/>
  <c r="H139" i="5"/>
  <c r="R139" i="5"/>
  <c r="J139" i="5"/>
  <c r="I139" i="5"/>
  <c r="F139" i="5"/>
  <c r="G235" i="5"/>
  <c r="E136" i="5"/>
  <c r="R136" i="5"/>
  <c r="I136" i="5"/>
  <c r="J136" i="5"/>
  <c r="H136" i="5"/>
  <c r="F136" i="5"/>
  <c r="E230" i="5"/>
  <c r="R230" i="5"/>
  <c r="I230" i="5"/>
  <c r="H230" i="5"/>
  <c r="F230" i="5"/>
  <c r="J230" i="5"/>
  <c r="G105" i="5"/>
  <c r="E38" i="5"/>
  <c r="H38" i="5"/>
  <c r="R38" i="5"/>
  <c r="I38" i="5"/>
  <c r="F38" i="5"/>
  <c r="J38" i="5"/>
  <c r="G67" i="5"/>
  <c r="G143" i="5"/>
  <c r="G140" i="5"/>
  <c r="E157" i="5"/>
  <c r="R157" i="5"/>
  <c r="J157" i="5"/>
  <c r="I157" i="5"/>
  <c r="H157" i="5"/>
  <c r="F157" i="5"/>
  <c r="G122" i="5"/>
  <c r="G74" i="5"/>
  <c r="G18" i="5"/>
  <c r="E112" i="5"/>
  <c r="H112" i="5"/>
  <c r="R112" i="5"/>
  <c r="F112" i="5"/>
  <c r="J112" i="5"/>
  <c r="I112" i="5"/>
  <c r="F229" i="5"/>
  <c r="E229" i="5"/>
  <c r="H229" i="5"/>
  <c r="I229" i="5"/>
  <c r="R229" i="5"/>
  <c r="J229" i="5"/>
  <c r="G182" i="5"/>
  <c r="E202" i="5"/>
  <c r="R202" i="5"/>
  <c r="I202" i="5"/>
  <c r="H202" i="5"/>
  <c r="F202" i="5"/>
  <c r="J202" i="5"/>
  <c r="G64" i="5"/>
  <c r="G81" i="5"/>
  <c r="G180" i="5"/>
  <c r="E237" i="5"/>
  <c r="F237" i="5"/>
  <c r="R237" i="5"/>
  <c r="J237" i="5"/>
  <c r="H237" i="5"/>
  <c r="I237" i="5"/>
  <c r="G190" i="5"/>
  <c r="E129" i="5"/>
  <c r="J129" i="5"/>
  <c r="I129" i="5"/>
  <c r="F129" i="5"/>
  <c r="H129" i="5"/>
  <c r="R129" i="5"/>
  <c r="G57" i="5"/>
  <c r="G48" i="5"/>
  <c r="E170" i="5"/>
  <c r="I170" i="5"/>
  <c r="J170" i="5"/>
  <c r="H170" i="5"/>
  <c r="F170" i="5"/>
  <c r="R170" i="5"/>
  <c r="G242" i="5"/>
  <c r="G97" i="5"/>
  <c r="E87" i="5"/>
  <c r="H87" i="5"/>
  <c r="R87" i="5"/>
  <c r="I87" i="5"/>
  <c r="J87" i="5"/>
  <c r="F87" i="5"/>
  <c r="G187" i="5"/>
  <c r="E83" i="5"/>
  <c r="H83" i="5"/>
  <c r="R83" i="5"/>
  <c r="J83" i="5"/>
  <c r="I83" i="5"/>
  <c r="F83" i="5"/>
  <c r="G117" i="5"/>
  <c r="G54" i="5"/>
  <c r="G15" i="5"/>
  <c r="G159" i="5"/>
  <c r="E241" i="5"/>
  <c r="F241" i="5"/>
  <c r="I241" i="5"/>
  <c r="H241" i="5"/>
  <c r="J241" i="5"/>
  <c r="R241" i="5"/>
  <c r="E211" i="5"/>
  <c r="R211" i="5"/>
  <c r="I211" i="5"/>
  <c r="F211" i="5"/>
  <c r="J211" i="5"/>
  <c r="H211" i="5"/>
  <c r="E208" i="5"/>
  <c r="R208" i="5"/>
  <c r="J208" i="5"/>
  <c r="H208" i="5"/>
  <c r="F208" i="5"/>
  <c r="I208" i="5"/>
  <c r="E121" i="5"/>
  <c r="R121" i="5"/>
  <c r="J121" i="5"/>
  <c r="H121" i="5"/>
  <c r="I121" i="5"/>
  <c r="F121" i="5"/>
  <c r="E24" i="5"/>
  <c r="R24" i="5"/>
  <c r="I24" i="5"/>
  <c r="F24" i="5"/>
  <c r="H24" i="5"/>
  <c r="J24" i="5"/>
  <c r="E183" i="5"/>
  <c r="H183" i="5"/>
  <c r="F183" i="5"/>
  <c r="I183" i="5"/>
  <c r="R183" i="5"/>
  <c r="J183" i="5"/>
  <c r="E76" i="5"/>
  <c r="R76" i="5"/>
  <c r="J76" i="5"/>
  <c r="H76" i="5"/>
  <c r="I76" i="5"/>
  <c r="F76" i="5"/>
  <c r="E212" i="5"/>
  <c r="F212" i="5"/>
  <c r="R212" i="5"/>
  <c r="J212" i="5"/>
  <c r="I212" i="5"/>
  <c r="H212" i="5"/>
  <c r="E186" i="5"/>
  <c r="I186" i="5"/>
  <c r="F186" i="5"/>
  <c r="H186" i="5"/>
  <c r="J186" i="5"/>
  <c r="R186" i="5"/>
  <c r="E220" i="5"/>
  <c r="R220" i="5"/>
  <c r="J220" i="5"/>
  <c r="I220" i="5"/>
  <c r="H220" i="5"/>
  <c r="F220" i="5"/>
  <c r="E184" i="5"/>
  <c r="J184" i="5"/>
  <c r="F184" i="5"/>
  <c r="R184" i="5"/>
  <c r="I184" i="5"/>
  <c r="H184" i="5"/>
  <c r="E181" i="5"/>
  <c r="J181" i="5"/>
  <c r="H181" i="5"/>
  <c r="F181" i="5"/>
  <c r="R181" i="5"/>
  <c r="I181" i="5"/>
  <c r="E134" i="5"/>
  <c r="H134" i="5"/>
  <c r="I134" i="5"/>
  <c r="F134" i="5"/>
  <c r="J134" i="5"/>
  <c r="R134" i="5"/>
  <c r="E201" i="5"/>
  <c r="R201" i="5"/>
  <c r="J201" i="5"/>
  <c r="I201" i="5"/>
  <c r="H201" i="5"/>
  <c r="F201" i="5"/>
  <c r="E28" i="5"/>
  <c r="J28" i="5"/>
  <c r="R28" i="5"/>
  <c r="I28" i="5"/>
  <c r="H28" i="5"/>
  <c r="F28" i="5"/>
  <c r="E8" i="5"/>
  <c r="R8" i="5"/>
  <c r="H8" i="5"/>
  <c r="J8" i="5"/>
  <c r="F8" i="5"/>
  <c r="I8" i="5"/>
  <c r="E78" i="5"/>
  <c r="J78" i="5"/>
  <c r="R78" i="5"/>
  <c r="I78" i="5"/>
  <c r="H78" i="5"/>
  <c r="F78" i="5"/>
  <c r="E116" i="5"/>
  <c r="J116" i="5"/>
  <c r="H116" i="5"/>
  <c r="F116" i="5"/>
  <c r="I116" i="5"/>
  <c r="R116" i="5"/>
  <c r="G212" i="5"/>
  <c r="E33" i="5"/>
  <c r="J33" i="5"/>
  <c r="H33" i="5"/>
  <c r="I33" i="5"/>
  <c r="F33" i="5"/>
  <c r="R33" i="5"/>
  <c r="E193" i="5"/>
  <c r="F193" i="5"/>
  <c r="H193" i="5"/>
  <c r="R193" i="5"/>
  <c r="J193" i="5"/>
  <c r="I193" i="5"/>
  <c r="E194" i="5"/>
  <c r="I194" i="5"/>
  <c r="H194" i="5"/>
  <c r="J194" i="5"/>
  <c r="R194" i="5"/>
  <c r="F194" i="5"/>
  <c r="G186" i="5"/>
  <c r="G220" i="5"/>
  <c r="E206" i="5"/>
  <c r="I206" i="5"/>
  <c r="F206" i="5"/>
  <c r="R206" i="5"/>
  <c r="J206" i="5"/>
  <c r="H206" i="5"/>
  <c r="E47" i="5"/>
  <c r="H47" i="5"/>
  <c r="F47" i="5"/>
  <c r="I47" i="5"/>
  <c r="J47" i="5"/>
  <c r="R47" i="5"/>
  <c r="E123" i="5"/>
  <c r="H123" i="5"/>
  <c r="J123" i="5"/>
  <c r="I123" i="5"/>
  <c r="F123" i="5"/>
  <c r="R123" i="5"/>
  <c r="E219" i="5"/>
  <c r="R219" i="5"/>
  <c r="J219" i="5"/>
  <c r="H219" i="5"/>
  <c r="I219" i="5"/>
  <c r="F219" i="5"/>
  <c r="G184" i="5"/>
  <c r="G181" i="5"/>
  <c r="G201" i="5"/>
  <c r="E178" i="5"/>
  <c r="F178" i="5"/>
  <c r="R178" i="5"/>
  <c r="J178" i="5"/>
  <c r="H178" i="5"/>
  <c r="I178" i="5"/>
  <c r="E124" i="5"/>
  <c r="J124" i="5"/>
  <c r="F124" i="5"/>
  <c r="R124" i="5"/>
  <c r="I124" i="5"/>
  <c r="H124" i="5"/>
  <c r="E142" i="5"/>
  <c r="F142" i="5"/>
  <c r="R142" i="5"/>
  <c r="H142" i="5"/>
  <c r="J142" i="5"/>
  <c r="I142" i="5"/>
  <c r="E65" i="5"/>
  <c r="I65" i="5"/>
  <c r="J65" i="5"/>
  <c r="R65" i="5"/>
  <c r="F65" i="5"/>
  <c r="H65" i="5"/>
  <c r="E61" i="5"/>
  <c r="F61" i="5"/>
  <c r="R61" i="5"/>
  <c r="I61" i="5"/>
  <c r="J61" i="5"/>
  <c r="H61" i="5"/>
  <c r="G8" i="5"/>
  <c r="E92" i="5"/>
  <c r="F92" i="5"/>
  <c r="I92" i="5"/>
  <c r="R92" i="5"/>
  <c r="J92" i="5"/>
  <c r="H92" i="5"/>
  <c r="E191" i="5"/>
  <c r="F191" i="5"/>
  <c r="I191" i="5"/>
  <c r="J191" i="5"/>
  <c r="H191" i="5"/>
  <c r="R191" i="5"/>
  <c r="E221" i="5"/>
  <c r="F221" i="5"/>
  <c r="R221" i="5"/>
  <c r="I221" i="5"/>
  <c r="J221" i="5"/>
  <c r="H221" i="5"/>
  <c r="G241" i="5"/>
  <c r="E77" i="5"/>
  <c r="R77" i="5"/>
  <c r="I77" i="5"/>
  <c r="J77" i="5"/>
  <c r="H77" i="5"/>
  <c r="F77" i="5"/>
  <c r="E17" i="5"/>
  <c r="H17" i="5"/>
  <c r="J17" i="5"/>
  <c r="R17" i="5"/>
  <c r="F17" i="5"/>
  <c r="I17" i="5"/>
  <c r="E115" i="5"/>
  <c r="H115" i="5"/>
  <c r="I115" i="5"/>
  <c r="R115" i="5"/>
  <c r="J115" i="5"/>
  <c r="F115" i="5"/>
  <c r="E153" i="5"/>
  <c r="I153" i="5"/>
  <c r="R153" i="5"/>
  <c r="H153" i="5"/>
  <c r="F153" i="5"/>
  <c r="J153" i="5"/>
  <c r="E55" i="5"/>
  <c r="F55" i="5"/>
  <c r="I55" i="5"/>
  <c r="J55" i="5"/>
  <c r="H55" i="5"/>
  <c r="R55" i="5"/>
  <c r="E163" i="5"/>
  <c r="F163" i="5"/>
  <c r="H163" i="5"/>
  <c r="J163" i="5"/>
  <c r="R163" i="5"/>
  <c r="I163" i="5"/>
  <c r="E36" i="5"/>
  <c r="R36" i="5"/>
  <c r="H36" i="5"/>
  <c r="I36" i="5"/>
  <c r="F36" i="5"/>
  <c r="J36" i="5"/>
  <c r="E160" i="5"/>
  <c r="H160" i="5"/>
  <c r="R160" i="5"/>
  <c r="F160" i="5"/>
  <c r="J160" i="5"/>
  <c r="I160" i="5"/>
  <c r="E84" i="5"/>
  <c r="R84" i="5"/>
  <c r="J84" i="5"/>
  <c r="F84" i="5"/>
  <c r="I84" i="5"/>
  <c r="H84" i="5"/>
  <c r="E199" i="5"/>
  <c r="H199" i="5"/>
  <c r="R199" i="5"/>
  <c r="J199" i="5"/>
  <c r="I199" i="5"/>
  <c r="F199" i="5"/>
  <c r="E99" i="5"/>
  <c r="H99" i="5"/>
  <c r="R99" i="5"/>
  <c r="J99" i="5"/>
  <c r="I99" i="5"/>
  <c r="F99" i="5"/>
  <c r="E205" i="5"/>
  <c r="R205" i="5"/>
  <c r="J205" i="5"/>
  <c r="F205" i="5"/>
  <c r="H205" i="5"/>
  <c r="I205" i="5"/>
  <c r="E63" i="5"/>
  <c r="F63" i="5"/>
  <c r="J63" i="5"/>
  <c r="R63" i="5"/>
  <c r="I63" i="5"/>
  <c r="H63" i="5"/>
  <c r="E52" i="5"/>
  <c r="R52" i="5"/>
  <c r="J52" i="5"/>
  <c r="H52" i="5"/>
  <c r="F52" i="5"/>
  <c r="I52" i="5"/>
  <c r="E168" i="5"/>
  <c r="J168" i="5"/>
  <c r="F168" i="5"/>
  <c r="I168" i="5"/>
  <c r="R168" i="5"/>
  <c r="H168" i="5"/>
  <c r="E14" i="5"/>
  <c r="R14" i="5"/>
  <c r="J14" i="5"/>
  <c r="H14" i="5"/>
  <c r="I14" i="5"/>
  <c r="F14" i="5"/>
  <c r="E40" i="5"/>
  <c r="I40" i="5"/>
  <c r="R40" i="5"/>
  <c r="J40" i="5"/>
  <c r="H40" i="5"/>
  <c r="F40" i="5"/>
  <c r="E89" i="5"/>
  <c r="J89" i="5"/>
  <c r="H89" i="5"/>
  <c r="R89" i="5"/>
  <c r="F89" i="5"/>
  <c r="I89" i="5"/>
  <c r="E70" i="5"/>
  <c r="H70" i="5"/>
  <c r="I70" i="5"/>
  <c r="R70" i="5"/>
  <c r="F70" i="5"/>
  <c r="J70" i="5"/>
  <c r="E175" i="5"/>
  <c r="I175" i="5"/>
  <c r="H175" i="5"/>
  <c r="F175" i="5"/>
  <c r="R175" i="5"/>
  <c r="J175" i="5"/>
  <c r="E204" i="5"/>
  <c r="H204" i="5"/>
  <c r="F204" i="5"/>
  <c r="I204" i="5"/>
  <c r="J204" i="5"/>
  <c r="R204" i="5"/>
  <c r="G221" i="5"/>
  <c r="E113" i="5"/>
  <c r="F113" i="5"/>
  <c r="R113" i="5"/>
  <c r="I113" i="5"/>
  <c r="J113" i="5"/>
  <c r="H113" i="5"/>
  <c r="G17" i="5"/>
  <c r="E39" i="5"/>
  <c r="J39" i="5"/>
  <c r="R39" i="5"/>
  <c r="F39" i="5"/>
  <c r="H39" i="5"/>
  <c r="I39" i="5"/>
  <c r="G115" i="5"/>
  <c r="E243" i="5"/>
  <c r="F243" i="5"/>
  <c r="H243" i="5"/>
  <c r="I243" i="5"/>
  <c r="R243" i="5"/>
  <c r="J243" i="5"/>
  <c r="E19" i="5"/>
  <c r="R19" i="5"/>
  <c r="H19" i="5"/>
  <c r="J19" i="5"/>
  <c r="F19" i="5"/>
  <c r="I19" i="5"/>
  <c r="E144" i="5"/>
  <c r="H144" i="5"/>
  <c r="J144" i="5"/>
  <c r="R144" i="5"/>
  <c r="I144" i="5"/>
  <c r="F144" i="5"/>
  <c r="E185" i="5"/>
  <c r="R185" i="5"/>
  <c r="J185" i="5"/>
  <c r="I185" i="5"/>
  <c r="F185" i="5"/>
  <c r="H185" i="5"/>
  <c r="E130" i="5"/>
  <c r="H130" i="5"/>
  <c r="R130" i="5"/>
  <c r="I130" i="5"/>
  <c r="J130" i="5"/>
  <c r="F130" i="5"/>
  <c r="G153" i="5"/>
  <c r="E86" i="5"/>
  <c r="H86" i="5"/>
  <c r="I86" i="5"/>
  <c r="R86" i="5"/>
  <c r="F86" i="5"/>
  <c r="J86" i="5"/>
  <c r="E43" i="5"/>
  <c r="F43" i="5"/>
  <c r="R43" i="5"/>
  <c r="I43" i="5"/>
  <c r="H43" i="5"/>
  <c r="J43" i="5"/>
  <c r="T43" i="5" s="1"/>
  <c r="E119" i="5"/>
  <c r="H119" i="5"/>
  <c r="F119" i="5"/>
  <c r="I119" i="5"/>
  <c r="R119" i="5"/>
  <c r="J119" i="5"/>
  <c r="G116" i="5"/>
  <c r="G33" i="5"/>
  <c r="G193" i="5"/>
  <c r="G194" i="5"/>
  <c r="E114" i="5"/>
  <c r="R114" i="5"/>
  <c r="J114" i="5"/>
  <c r="H114" i="5"/>
  <c r="F114" i="5"/>
  <c r="I114" i="5"/>
  <c r="G206" i="5"/>
  <c r="E209" i="5"/>
  <c r="H209" i="5"/>
  <c r="J209" i="5"/>
  <c r="I209" i="5"/>
  <c r="F209" i="5"/>
  <c r="R209" i="5"/>
  <c r="G123" i="5"/>
  <c r="G219" i="5"/>
  <c r="E120" i="5"/>
  <c r="H120" i="5"/>
  <c r="F120" i="5"/>
  <c r="R120" i="5"/>
  <c r="J120" i="5"/>
  <c r="I120" i="5"/>
  <c r="G178" i="5"/>
  <c r="G124" i="5"/>
  <c r="G142" i="5"/>
  <c r="G65" i="5"/>
  <c r="E162" i="5"/>
  <c r="I162" i="5"/>
  <c r="R162" i="5"/>
  <c r="F162" i="5"/>
  <c r="H162" i="5"/>
  <c r="J162" i="5"/>
  <c r="E20" i="5"/>
  <c r="I20" i="5"/>
  <c r="H20" i="5"/>
  <c r="R20" i="5"/>
  <c r="F20" i="5"/>
  <c r="J20" i="5"/>
  <c r="G191" i="5"/>
  <c r="E215" i="5"/>
  <c r="H215" i="5"/>
  <c r="I215" i="5"/>
  <c r="J215" i="5"/>
  <c r="F215" i="5"/>
  <c r="R215" i="5"/>
  <c r="E244" i="5"/>
  <c r="J244" i="5"/>
  <c r="I244" i="5"/>
  <c r="H244" i="5"/>
  <c r="R244" i="5"/>
  <c r="F244" i="5"/>
  <c r="E109" i="5"/>
  <c r="R109" i="5"/>
  <c r="H109" i="5"/>
  <c r="J109" i="5"/>
  <c r="I109" i="5"/>
  <c r="F109" i="5"/>
  <c r="E126" i="5"/>
  <c r="I126" i="5"/>
  <c r="H126" i="5"/>
  <c r="J126" i="5"/>
  <c r="F126" i="5"/>
  <c r="R126" i="5"/>
  <c r="E88" i="5"/>
  <c r="H88" i="5"/>
  <c r="R88" i="5"/>
  <c r="J88" i="5"/>
  <c r="I88" i="5"/>
  <c r="F88" i="5"/>
  <c r="E217" i="5"/>
  <c r="F217" i="5"/>
  <c r="R217" i="5"/>
  <c r="J217" i="5"/>
  <c r="H217" i="5"/>
  <c r="I217" i="5"/>
  <c r="E50" i="5"/>
  <c r="R50" i="5"/>
  <c r="I50" i="5"/>
  <c r="J50" i="5"/>
  <c r="F50" i="5"/>
  <c r="H50" i="5"/>
  <c r="E7" i="5"/>
  <c r="I7" i="5"/>
  <c r="J7" i="5"/>
  <c r="H7" i="5"/>
  <c r="R7" i="5"/>
  <c r="F7" i="5"/>
  <c r="E216" i="5"/>
  <c r="H216" i="5"/>
  <c r="F216" i="5"/>
  <c r="R216" i="5"/>
  <c r="J216" i="5"/>
  <c r="I216" i="5"/>
  <c r="E198" i="5"/>
  <c r="I198" i="5"/>
  <c r="H198" i="5"/>
  <c r="R198" i="5"/>
  <c r="F198" i="5"/>
  <c r="J198" i="5"/>
  <c r="E106" i="5"/>
  <c r="I106" i="5"/>
  <c r="F106" i="5"/>
  <c r="R106" i="5"/>
  <c r="J106" i="5"/>
  <c r="H106" i="5"/>
  <c r="E188" i="5"/>
  <c r="F188" i="5"/>
  <c r="I188" i="5"/>
  <c r="R188" i="5"/>
  <c r="J188" i="5"/>
  <c r="H188" i="5"/>
  <c r="E189" i="5"/>
  <c r="F189" i="5"/>
  <c r="I189" i="5"/>
  <c r="R189" i="5"/>
  <c r="H189" i="5"/>
  <c r="J189" i="5"/>
  <c r="E22" i="5"/>
  <c r="R22" i="5"/>
  <c r="I22" i="5"/>
  <c r="J22" i="5"/>
  <c r="H22" i="5"/>
  <c r="F22" i="5"/>
  <c r="E51" i="5"/>
  <c r="J51" i="5"/>
  <c r="I51" i="5"/>
  <c r="F51" i="5"/>
  <c r="H51" i="5"/>
  <c r="R51" i="5"/>
  <c r="E127" i="5"/>
  <c r="H127" i="5"/>
  <c r="F127" i="5"/>
  <c r="R127" i="5"/>
  <c r="J127" i="5"/>
  <c r="I127" i="5"/>
  <c r="E101" i="5"/>
  <c r="H101" i="5"/>
  <c r="F101" i="5"/>
  <c r="R101" i="5"/>
  <c r="J101" i="5"/>
  <c r="I101" i="5"/>
  <c r="E203" i="5"/>
  <c r="H203" i="5"/>
  <c r="R203" i="5"/>
  <c r="J203" i="5"/>
  <c r="I203" i="5"/>
  <c r="F203" i="5"/>
  <c r="E104" i="5"/>
  <c r="R104" i="5"/>
  <c r="I104" i="5"/>
  <c r="H104" i="5"/>
  <c r="J104" i="5"/>
  <c r="F104" i="5"/>
  <c r="E166" i="5"/>
  <c r="F166" i="5"/>
  <c r="H166" i="5"/>
  <c r="J166" i="5"/>
  <c r="I166" i="5"/>
  <c r="R166" i="5"/>
  <c r="E21" i="5"/>
  <c r="I21" i="5"/>
  <c r="R21" i="5"/>
  <c r="H21" i="5"/>
  <c r="J21" i="5"/>
  <c r="F21" i="5"/>
  <c r="E35" i="5"/>
  <c r="J35" i="5"/>
  <c r="I35" i="5"/>
  <c r="F35" i="5"/>
  <c r="H35" i="5"/>
  <c r="R35" i="5"/>
  <c r="E111" i="5"/>
  <c r="J111" i="5"/>
  <c r="H111" i="5"/>
  <c r="R111" i="5"/>
  <c r="F111" i="5"/>
  <c r="I111" i="5"/>
  <c r="E207" i="5"/>
  <c r="F207" i="5"/>
  <c r="R207" i="5"/>
  <c r="J207" i="5"/>
  <c r="H207" i="5"/>
  <c r="I207" i="5"/>
  <c r="E108" i="5"/>
  <c r="H108" i="5"/>
  <c r="I108" i="5"/>
  <c r="F108" i="5"/>
  <c r="R108" i="5"/>
  <c r="J108" i="5"/>
  <c r="E100" i="5"/>
  <c r="I100" i="5"/>
  <c r="J100" i="5"/>
  <c r="F100" i="5"/>
  <c r="H100" i="5"/>
  <c r="R100" i="5"/>
  <c r="E75" i="5"/>
  <c r="J75" i="5"/>
  <c r="F75" i="5"/>
  <c r="I75" i="5"/>
  <c r="R75" i="5"/>
  <c r="H75" i="5"/>
  <c r="E148" i="5"/>
  <c r="R148" i="5"/>
  <c r="I148" i="5"/>
  <c r="H148" i="5"/>
  <c r="J148" i="5"/>
  <c r="F148" i="5"/>
  <c r="G244" i="5"/>
  <c r="G109" i="5"/>
  <c r="G126" i="5"/>
  <c r="E73" i="5"/>
  <c r="I73" i="5"/>
  <c r="F73" i="5"/>
  <c r="R73" i="5"/>
  <c r="J73" i="5"/>
  <c r="H73" i="5"/>
  <c r="G88" i="5"/>
  <c r="E41" i="5"/>
  <c r="J41" i="5"/>
  <c r="F41" i="5"/>
  <c r="I41" i="5"/>
  <c r="R41" i="5"/>
  <c r="H41" i="5"/>
  <c r="E96" i="5"/>
  <c r="R96" i="5"/>
  <c r="J96" i="5"/>
  <c r="F96" i="5"/>
  <c r="H96" i="5"/>
  <c r="I96" i="5"/>
  <c r="E214" i="5"/>
  <c r="H214" i="5"/>
  <c r="I214" i="5"/>
  <c r="F214" i="5"/>
  <c r="R214" i="5"/>
  <c r="J214" i="5"/>
  <c r="G217" i="5"/>
  <c r="G50" i="5"/>
  <c r="G7" i="5"/>
  <c r="E155" i="5"/>
  <c r="F155" i="5"/>
  <c r="H155" i="5"/>
  <c r="R155" i="5"/>
  <c r="I155" i="5"/>
  <c r="J155" i="5"/>
  <c r="G216" i="5"/>
  <c r="E32" i="5"/>
  <c r="R32" i="5"/>
  <c r="H32" i="5"/>
  <c r="I32" i="5"/>
  <c r="F32" i="5"/>
  <c r="J32" i="5"/>
  <c r="G106" i="5"/>
  <c r="G188" i="5"/>
  <c r="G189" i="5"/>
  <c r="E145" i="5"/>
  <c r="H145" i="5"/>
  <c r="F145" i="5"/>
  <c r="R145" i="5"/>
  <c r="J145" i="5"/>
  <c r="I145" i="5"/>
  <c r="G22" i="5"/>
  <c r="G51" i="5"/>
  <c r="E223" i="5"/>
  <c r="H223" i="5"/>
  <c r="R223" i="5"/>
  <c r="J223" i="5"/>
  <c r="F223" i="5"/>
  <c r="I223" i="5"/>
  <c r="E177" i="5"/>
  <c r="R177" i="5"/>
  <c r="J177" i="5"/>
  <c r="H177" i="5"/>
  <c r="F177" i="5"/>
  <c r="I177" i="5"/>
  <c r="E71" i="5"/>
  <c r="H71" i="5"/>
  <c r="J71" i="5"/>
  <c r="I71" i="5"/>
  <c r="F71" i="5"/>
  <c r="R71" i="5"/>
  <c r="E179" i="5"/>
  <c r="H179" i="5"/>
  <c r="F179" i="5"/>
  <c r="I179" i="5"/>
  <c r="R179" i="5"/>
  <c r="J179" i="5"/>
  <c r="E68" i="5"/>
  <c r="R68" i="5"/>
  <c r="I68" i="5"/>
  <c r="J68" i="5"/>
  <c r="H68" i="5"/>
  <c r="F68" i="5"/>
  <c r="E176" i="5"/>
  <c r="H176" i="5"/>
  <c r="J176" i="5"/>
  <c r="R176" i="5"/>
  <c r="I176" i="5"/>
  <c r="F176" i="5"/>
  <c r="E165" i="5"/>
  <c r="R165" i="5"/>
  <c r="J165" i="5"/>
  <c r="H165" i="5"/>
  <c r="F165" i="5"/>
  <c r="I165" i="5"/>
  <c r="G53" i="5"/>
  <c r="G29" i="5"/>
  <c r="E46" i="5"/>
  <c r="R46" i="5"/>
  <c r="J46" i="5"/>
  <c r="H46" i="5"/>
  <c r="I46" i="5"/>
  <c r="F46" i="5"/>
  <c r="G75" i="5"/>
  <c r="E151" i="5"/>
  <c r="J151" i="5"/>
  <c r="F151" i="5"/>
  <c r="I151" i="5"/>
  <c r="H151" i="5"/>
  <c r="R151" i="5"/>
  <c r="G93" i="5"/>
  <c r="G148" i="5"/>
  <c r="E173" i="5"/>
  <c r="J173" i="5"/>
  <c r="I173" i="5"/>
  <c r="F173" i="5"/>
  <c r="R173" i="5"/>
  <c r="H173" i="5"/>
  <c r="E69" i="5"/>
  <c r="R69" i="5"/>
  <c r="J69" i="5"/>
  <c r="F69" i="5"/>
  <c r="H69" i="5"/>
  <c r="I69" i="5"/>
  <c r="G73" i="5"/>
  <c r="E156" i="5"/>
  <c r="J156" i="5"/>
  <c r="F156" i="5"/>
  <c r="R156" i="5"/>
  <c r="I156" i="5"/>
  <c r="H156" i="5"/>
  <c r="E125" i="5"/>
  <c r="R125" i="5"/>
  <c r="F125" i="5"/>
  <c r="J125" i="5"/>
  <c r="I125" i="5"/>
  <c r="H125" i="5"/>
  <c r="G41" i="5"/>
  <c r="G96" i="5"/>
  <c r="G214" i="5"/>
  <c r="G5" i="5"/>
  <c r="E82" i="5"/>
  <c r="R82" i="5"/>
  <c r="I82" i="5"/>
  <c r="J82" i="5"/>
  <c r="H82" i="5"/>
  <c r="F82" i="5"/>
  <c r="G155" i="5"/>
  <c r="G6" i="5"/>
  <c r="E152" i="5"/>
  <c r="J152" i="5"/>
  <c r="F152" i="5"/>
  <c r="H152" i="5"/>
  <c r="I152" i="5"/>
  <c r="R152" i="5"/>
  <c r="G32" i="5"/>
  <c r="E49" i="5"/>
  <c r="R49" i="5"/>
  <c r="F49" i="5"/>
  <c r="J49" i="5"/>
  <c r="H49" i="5"/>
  <c r="I49" i="5"/>
  <c r="E137" i="5"/>
  <c r="R137" i="5"/>
  <c r="F137" i="5"/>
  <c r="I137" i="5"/>
  <c r="J137" i="5"/>
  <c r="H137" i="5"/>
  <c r="G145" i="5"/>
  <c r="G223" i="5"/>
  <c r="C64" i="6"/>
  <c r="D64" i="6"/>
  <c r="S25" i="5"/>
  <c r="T25" i="5"/>
  <c r="T172" i="5"/>
  <c r="T186" i="5"/>
  <c r="T188" i="5"/>
  <c r="T234" i="5"/>
  <c r="T109" i="5"/>
  <c r="T149" i="5"/>
  <c r="T131" i="5"/>
  <c r="T138" i="5"/>
  <c r="T208" i="5"/>
  <c r="T104" i="5"/>
  <c r="T181" i="5"/>
  <c r="T244" i="5"/>
  <c r="T103" i="5"/>
  <c r="T36" i="5"/>
  <c r="T203" i="5"/>
  <c r="T144" i="5"/>
  <c r="T62" i="5"/>
  <c r="T101" i="5"/>
  <c r="T168" i="5"/>
  <c r="T176" i="5"/>
  <c r="T57" i="5"/>
  <c r="T220" i="5"/>
  <c r="T223" i="5"/>
  <c r="T6" i="5"/>
  <c r="T16" i="5"/>
  <c r="T41" i="5"/>
  <c r="T167" i="5"/>
  <c r="T108" i="5"/>
  <c r="T42" i="5"/>
  <c r="T196" i="5"/>
  <c r="T145" i="5"/>
  <c r="T239" i="5"/>
  <c r="T226" i="5"/>
  <c r="T89" i="5"/>
  <c r="T80" i="5"/>
  <c r="T209" i="5"/>
  <c r="T119" i="5"/>
  <c r="T141" i="5"/>
  <c r="T48" i="5"/>
  <c r="T134" i="5"/>
  <c r="T127" i="5"/>
  <c r="T38" i="5"/>
  <c r="T177" i="5"/>
  <c r="T213" i="5"/>
  <c r="T195" i="5"/>
  <c r="T235" i="5"/>
  <c r="T76" i="5"/>
  <c r="T100" i="5"/>
  <c r="T120" i="5"/>
  <c r="T73" i="5"/>
  <c r="T139" i="5"/>
  <c r="T199" i="5"/>
  <c r="T49" i="5"/>
  <c r="T215" i="5"/>
  <c r="T211" i="5"/>
  <c r="T21" i="5"/>
  <c r="T126" i="5"/>
  <c r="T227" i="5"/>
  <c r="T97" i="5"/>
  <c r="T201" i="5"/>
  <c r="T68" i="5"/>
  <c r="T184" i="5"/>
  <c r="T59" i="5"/>
  <c r="T206" i="5"/>
  <c r="T164" i="5"/>
  <c r="T47" i="5"/>
  <c r="T159" i="5"/>
  <c r="T114" i="5"/>
  <c r="T165" i="5"/>
  <c r="T110" i="5"/>
  <c r="T74" i="5"/>
  <c r="T194" i="5"/>
  <c r="T148" i="5"/>
  <c r="T229" i="5"/>
  <c r="T231" i="5"/>
  <c r="T132" i="5"/>
  <c r="T210" i="5"/>
  <c r="T140" i="5"/>
  <c r="T33" i="5"/>
  <c r="T156" i="5"/>
  <c r="T51" i="5"/>
  <c r="T133" i="5"/>
  <c r="T116" i="5"/>
  <c r="T70" i="5"/>
  <c r="T83" i="5"/>
  <c r="T88" i="5"/>
  <c r="T205" i="5"/>
  <c r="T155" i="5"/>
  <c r="T189" i="5"/>
  <c r="T218" i="5"/>
  <c r="T5" i="5"/>
  <c r="T65" i="5"/>
  <c r="T69" i="5"/>
  <c r="T146" i="5"/>
  <c r="T222" i="5"/>
  <c r="T151" i="5"/>
  <c r="T192" i="5"/>
  <c r="T29" i="5"/>
  <c r="T171" i="5"/>
  <c r="T200" i="5"/>
  <c r="T12" i="5"/>
  <c r="T142" i="5"/>
  <c r="T179" i="5"/>
  <c r="T24" i="5"/>
  <c r="T11" i="5"/>
  <c r="T98" i="5"/>
  <c r="T64" i="5"/>
  <c r="T182" i="5"/>
  <c r="T17" i="5"/>
  <c r="T125" i="5"/>
  <c r="T207" i="5"/>
  <c r="T34" i="5"/>
  <c r="T193" i="5"/>
  <c r="T185" i="5"/>
  <c r="T78" i="5"/>
  <c r="T214" i="5"/>
  <c r="T14" i="5"/>
  <c r="T67" i="5"/>
  <c r="T111" i="5"/>
  <c r="T169" i="5"/>
  <c r="T122" i="5"/>
  <c r="T61" i="5"/>
  <c r="T82" i="5"/>
  <c r="T170" i="5"/>
  <c r="T26" i="5"/>
  <c r="T79" i="5"/>
  <c r="T183" i="5"/>
  <c r="T95" i="5"/>
  <c r="T50" i="5"/>
  <c r="T240" i="5"/>
  <c r="T91" i="5"/>
  <c r="T158" i="5"/>
  <c r="T35" i="5"/>
  <c r="T150" i="5"/>
  <c r="T233" i="5"/>
  <c r="T238" i="5"/>
  <c r="T128" i="5"/>
  <c r="T191" i="5"/>
  <c r="T13" i="5"/>
  <c r="T28" i="5"/>
  <c r="T66" i="5"/>
  <c r="T174" i="5"/>
  <c r="T93" i="5"/>
  <c r="T9" i="5"/>
  <c r="T115" i="5"/>
  <c r="T152" i="5"/>
  <c r="T71" i="5"/>
  <c r="T90" i="5"/>
  <c r="T123" i="5"/>
  <c r="T130" i="5"/>
  <c r="T77" i="5"/>
  <c r="T32" i="5"/>
  <c r="T204" i="5"/>
  <c r="T18" i="5"/>
  <c r="T75" i="5"/>
  <c r="T30" i="5"/>
  <c r="T53" i="5"/>
  <c r="T84" i="5"/>
  <c r="T224" i="5"/>
  <c r="T58" i="5"/>
  <c r="T221" i="5"/>
  <c r="T236" i="5"/>
  <c r="T202" i="5"/>
  <c r="T160" i="5"/>
  <c r="T15" i="5"/>
  <c r="T8" i="5"/>
  <c r="T44" i="5"/>
  <c r="T107" i="5"/>
  <c r="T187" i="5"/>
  <c r="T136" i="5"/>
  <c r="T52" i="5"/>
  <c r="T137" i="5"/>
  <c r="T46" i="5"/>
  <c r="T135" i="5"/>
  <c r="T178" i="5"/>
  <c r="T86" i="5"/>
  <c r="T55" i="5"/>
  <c r="T173" i="5"/>
  <c r="T85" i="5"/>
  <c r="T241" i="5"/>
  <c r="T19" i="5"/>
  <c r="T154" i="5"/>
  <c r="T153" i="5"/>
  <c r="T94" i="5"/>
  <c r="T232" i="5"/>
  <c r="T117" i="5"/>
  <c r="T230" i="5"/>
  <c r="T162" i="5"/>
  <c r="T157" i="5"/>
  <c r="T219" i="5"/>
  <c r="T147" i="5"/>
  <c r="T92" i="5"/>
  <c r="T217" i="5"/>
  <c r="T40" i="5"/>
  <c r="T37" i="5"/>
  <c r="T7" i="5"/>
  <c r="T237" i="5"/>
  <c r="T212" i="5"/>
  <c r="T81" i="5"/>
  <c r="T56" i="5"/>
  <c r="T243" i="5"/>
  <c r="T190" i="5"/>
  <c r="T27" i="5"/>
  <c r="T10" i="5"/>
  <c r="T121" i="5"/>
  <c r="T20" i="5"/>
  <c r="T105" i="5"/>
  <c r="T39" i="5"/>
  <c r="T225" i="5"/>
  <c r="T118" i="5"/>
  <c r="T54" i="5"/>
  <c r="T112" i="5"/>
  <c r="T106" i="5"/>
  <c r="T87" i="5"/>
  <c r="T99" i="5"/>
  <c r="T102" i="5"/>
  <c r="T163" i="5"/>
  <c r="T22" i="5"/>
  <c r="T113" i="5"/>
  <c r="T143" i="5"/>
  <c r="T216" i="5"/>
  <c r="T124" i="5"/>
  <c r="T175" i="5"/>
  <c r="T180" i="5"/>
  <c r="T129" i="5"/>
  <c r="T96" i="5"/>
  <c r="T242" i="5"/>
  <c r="T45" i="5"/>
  <c r="T198" i="5"/>
  <c r="T197" i="5"/>
  <c r="T166" i="5"/>
  <c r="T60" i="5"/>
  <c r="T161" i="5"/>
  <c r="T228" i="5"/>
  <c r="T23" i="5"/>
  <c r="T63" i="5"/>
  <c r="T31" i="5"/>
  <c r="X25" i="5" l="1"/>
  <c r="X154" i="5"/>
  <c r="X54" i="5"/>
  <c r="G69" i="6" a="1"/>
  <c r="G69" i="6" s="1"/>
  <c r="H69" i="6" s="1"/>
  <c r="H70" i="6" s="1"/>
  <c r="D2" i="6" s="1"/>
  <c r="X5" i="5"/>
  <c r="X57" i="5"/>
  <c r="X81" i="5"/>
  <c r="X103" i="5"/>
  <c r="X80" i="5"/>
  <c r="X30" i="5"/>
  <c r="X131" i="5"/>
  <c r="X169" i="5"/>
  <c r="X218" i="5"/>
  <c r="X66" i="5"/>
  <c r="X11" i="5"/>
  <c r="X34" i="5"/>
  <c r="X98" i="5"/>
  <c r="X68" i="5"/>
  <c r="X145" i="5"/>
  <c r="X193" i="5"/>
  <c r="X107" i="5"/>
  <c r="D68" i="6"/>
  <c r="C68" i="6"/>
  <c r="X90" i="5"/>
  <c r="X133" i="5"/>
  <c r="X141" i="5"/>
  <c r="X165" i="5"/>
  <c r="X195" i="5"/>
  <c r="X228" i="5"/>
  <c r="X225" i="5"/>
  <c r="X239" i="5"/>
  <c r="X238" i="5"/>
  <c r="X200" i="5"/>
  <c r="X27" i="5"/>
  <c r="X44" i="5"/>
  <c r="D65" i="6"/>
  <c r="C65" i="6"/>
  <c r="X174" i="5"/>
  <c r="X110" i="5"/>
  <c r="X229" i="5"/>
  <c r="X157" i="5"/>
  <c r="X230" i="5"/>
  <c r="X234" i="5"/>
  <c r="X29" i="5"/>
  <c r="X74" i="5"/>
  <c r="X67" i="5"/>
  <c r="X138" i="5"/>
  <c r="X15" i="5"/>
  <c r="X187" i="5"/>
  <c r="X48" i="5"/>
  <c r="X93" i="5"/>
  <c r="X210" i="5"/>
  <c r="X173" i="5"/>
  <c r="X151" i="5"/>
  <c r="X41" i="5"/>
  <c r="X148" i="5"/>
  <c r="X207" i="5"/>
  <c r="X166" i="5"/>
  <c r="X127" i="5"/>
  <c r="X188" i="5"/>
  <c r="X7" i="5"/>
  <c r="X126" i="5"/>
  <c r="X114" i="5"/>
  <c r="X43" i="5"/>
  <c r="X175" i="5"/>
  <c r="X14" i="5"/>
  <c r="X205" i="5"/>
  <c r="X160" i="5"/>
  <c r="X153" i="5"/>
  <c r="X142" i="5"/>
  <c r="X78" i="5"/>
  <c r="X134" i="5"/>
  <c r="X186" i="5"/>
  <c r="X24" i="5"/>
  <c r="X241" i="5"/>
  <c r="X237" i="5"/>
  <c r="X38" i="5"/>
  <c r="X172" i="5"/>
  <c r="X85" i="5"/>
  <c r="X149" i="5"/>
  <c r="X226" i="5"/>
  <c r="X59" i="5"/>
  <c r="X60" i="5"/>
  <c r="X94" i="5"/>
  <c r="X197" i="5"/>
  <c r="D67" i="6"/>
  <c r="C67" i="6"/>
  <c r="X45" i="5"/>
  <c r="X72" i="5"/>
  <c r="X231" i="5"/>
  <c r="X233" i="5"/>
  <c r="X223" i="5"/>
  <c r="X155" i="5"/>
  <c r="X123" i="5"/>
  <c r="X176" i="5"/>
  <c r="X177" i="5"/>
  <c r="X219" i="5"/>
  <c r="X136" i="5"/>
  <c r="X128" i="5"/>
  <c r="X53" i="5"/>
  <c r="X122" i="5"/>
  <c r="X105" i="5"/>
  <c r="X137" i="5"/>
  <c r="X75" i="5"/>
  <c r="X111" i="5"/>
  <c r="X104" i="5"/>
  <c r="X51" i="5"/>
  <c r="X106" i="5"/>
  <c r="X50" i="5"/>
  <c r="X109" i="5"/>
  <c r="X86" i="5"/>
  <c r="X70" i="5"/>
  <c r="X168" i="5"/>
  <c r="X99" i="5"/>
  <c r="X36" i="5"/>
  <c r="X115" i="5"/>
  <c r="X124" i="5"/>
  <c r="X8" i="5"/>
  <c r="X181" i="5"/>
  <c r="X212" i="5"/>
  <c r="X121" i="5"/>
  <c r="X112" i="5"/>
  <c r="X10" i="5"/>
  <c r="X13" i="5"/>
  <c r="X46" i="5"/>
  <c r="X71" i="5"/>
  <c r="X73" i="5"/>
  <c r="X162" i="5"/>
  <c r="X19" i="5"/>
  <c r="X191" i="5"/>
  <c r="X206" i="5"/>
  <c r="X194" i="5"/>
  <c r="X179" i="5"/>
  <c r="X20" i="5"/>
  <c r="X120" i="5"/>
  <c r="X209" i="5"/>
  <c r="X144" i="5"/>
  <c r="X221" i="5"/>
  <c r="X47" i="5"/>
  <c r="X87" i="5"/>
  <c r="X170" i="5"/>
  <c r="X129" i="5"/>
  <c r="X202" i="5"/>
  <c r="X146" i="5"/>
  <c r="X12" i="5"/>
  <c r="X18" i="5"/>
  <c r="X143" i="5"/>
  <c r="X31" i="5"/>
  <c r="X159" i="5"/>
  <c r="X6" i="5"/>
  <c r="X242" i="5"/>
  <c r="X180" i="5"/>
  <c r="X95" i="5"/>
  <c r="X236" i="5"/>
  <c r="X222" i="5"/>
  <c r="X167" i="5"/>
  <c r="D66" i="6"/>
  <c r="C66" i="6"/>
  <c r="X150" i="5"/>
  <c r="X79" i="5"/>
  <c r="X82" i="5"/>
  <c r="X156" i="5"/>
  <c r="X185" i="5"/>
  <c r="X113" i="5"/>
  <c r="X33" i="5"/>
  <c r="X125" i="5"/>
  <c r="X130" i="5"/>
  <c r="X243" i="5"/>
  <c r="X92" i="5"/>
  <c r="X69" i="5"/>
  <c r="X96" i="5"/>
  <c r="X108" i="5"/>
  <c r="X21" i="5"/>
  <c r="X101" i="5"/>
  <c r="X189" i="5"/>
  <c r="X216" i="5"/>
  <c r="X88" i="5"/>
  <c r="X215" i="5"/>
  <c r="X119" i="5"/>
  <c r="X204" i="5"/>
  <c r="X40" i="5"/>
  <c r="X63" i="5"/>
  <c r="X84" i="5"/>
  <c r="X55" i="5"/>
  <c r="X77" i="5"/>
  <c r="X65" i="5"/>
  <c r="X116" i="5"/>
  <c r="X201" i="5"/>
  <c r="X220" i="5"/>
  <c r="X183" i="5"/>
  <c r="X211" i="5"/>
  <c r="X83" i="5"/>
  <c r="X56" i="5"/>
  <c r="X62" i="5"/>
  <c r="X240" i="5"/>
  <c r="X37" i="5"/>
  <c r="X102" i="5"/>
  <c r="X26" i="5"/>
  <c r="X42" i="5"/>
  <c r="X16" i="5"/>
  <c r="X135" i="5"/>
  <c r="X164" i="5"/>
  <c r="X192" i="5"/>
  <c r="X147" i="5"/>
  <c r="X232" i="5"/>
  <c r="X196" i="5"/>
  <c r="X158" i="5"/>
  <c r="X132" i="5"/>
  <c r="X152" i="5"/>
  <c r="X9" i="5"/>
  <c r="X23" i="5"/>
  <c r="X182" i="5"/>
  <c r="X140" i="5"/>
  <c r="X235" i="5"/>
  <c r="X161" i="5"/>
  <c r="X117" i="5"/>
  <c r="X97" i="5"/>
  <c r="X190" i="5"/>
  <c r="X64" i="5"/>
  <c r="X224" i="5"/>
  <c r="X171" i="5"/>
  <c r="X49" i="5"/>
  <c r="X32" i="5"/>
  <c r="X214" i="5"/>
  <c r="X100" i="5"/>
  <c r="X35" i="5"/>
  <c r="X203" i="5"/>
  <c r="X22" i="5"/>
  <c r="X198" i="5"/>
  <c r="X217" i="5"/>
  <c r="X244" i="5"/>
  <c r="X39" i="5"/>
  <c r="X89" i="5"/>
  <c r="X52" i="5"/>
  <c r="X199" i="5"/>
  <c r="X163" i="5"/>
  <c r="X17" i="5"/>
  <c r="X61" i="5"/>
  <c r="X178" i="5"/>
  <c r="X28" i="5"/>
  <c r="X184" i="5"/>
  <c r="X76" i="5"/>
  <c r="X208" i="5"/>
  <c r="X139" i="5"/>
  <c r="X213" i="5"/>
  <c r="X118" i="5"/>
  <c r="X91" i="5"/>
  <c r="X227" i="5"/>
  <c r="X58" i="5"/>
  <c r="S154" i="5"/>
  <c r="S29" i="5"/>
  <c r="S170" i="5"/>
  <c r="S73" i="5"/>
  <c r="S231" i="5"/>
  <c r="S211" i="5"/>
  <c r="S119" i="5"/>
  <c r="S201" i="5"/>
  <c r="S195" i="5"/>
  <c r="S186" i="5"/>
  <c r="S20" i="5"/>
  <c r="S178" i="5"/>
  <c r="S174" i="5"/>
  <c r="S222" i="5"/>
  <c r="S169" i="5"/>
  <c r="S126" i="5"/>
  <c r="S113" i="5"/>
  <c r="S167" i="5"/>
  <c r="S106" i="5"/>
  <c r="S77" i="5"/>
  <c r="S244" i="5"/>
  <c r="S107" i="5"/>
  <c r="S114" i="5"/>
  <c r="S115" i="5"/>
  <c r="S97" i="5"/>
  <c r="S108" i="5"/>
  <c r="S12" i="5"/>
  <c r="S43" i="5"/>
  <c r="S19" i="5"/>
  <c r="S190" i="5"/>
  <c r="S18" i="5"/>
  <c r="S166" i="5"/>
  <c r="S194" i="5"/>
  <c r="S243" i="5"/>
  <c r="S215" i="5"/>
  <c r="S57" i="5"/>
  <c r="S15" i="5"/>
  <c r="S156" i="5"/>
  <c r="S204" i="5"/>
  <c r="S123" i="5"/>
  <c r="S192" i="5"/>
  <c r="S116" i="5"/>
  <c r="S147" i="5"/>
  <c r="S157" i="5"/>
  <c r="S197" i="5"/>
  <c r="S221" i="5"/>
  <c r="S10" i="5"/>
  <c r="S230" i="5"/>
  <c r="S79" i="5"/>
  <c r="S34" i="5"/>
  <c r="S14" i="5"/>
  <c r="S28" i="5"/>
  <c r="S40" i="5"/>
  <c r="S13" i="5"/>
  <c r="S220" i="5"/>
  <c r="S181" i="5"/>
  <c r="S141" i="5"/>
  <c r="S205" i="5"/>
  <c r="S212" i="5"/>
  <c r="S100" i="5"/>
  <c r="S117" i="5"/>
  <c r="S95" i="5"/>
  <c r="S149" i="5"/>
  <c r="S179" i="5"/>
  <c r="S52" i="5"/>
  <c r="S66" i="5"/>
  <c r="S148" i="5"/>
  <c r="S69" i="5"/>
  <c r="S83" i="5"/>
  <c r="S104" i="5"/>
  <c r="S23" i="5"/>
  <c r="S240" i="5"/>
  <c r="S22" i="5"/>
  <c r="S74" i="5"/>
  <c r="S136" i="5"/>
  <c r="S202" i="5"/>
  <c r="S225" i="5"/>
  <c r="S30" i="5"/>
  <c r="S159" i="5"/>
  <c r="S68" i="5"/>
  <c r="S188" i="5"/>
  <c r="S62" i="5"/>
  <c r="S11" i="5"/>
  <c r="S112" i="5"/>
  <c r="S203" i="5"/>
  <c r="S158" i="5"/>
  <c r="S139" i="5"/>
  <c r="S187" i="5"/>
  <c r="S105" i="5"/>
  <c r="S6" i="5"/>
  <c r="S37" i="5"/>
  <c r="S142" i="5"/>
  <c r="S16" i="5"/>
  <c r="S133" i="5"/>
  <c r="S172" i="5"/>
  <c r="S234" i="5"/>
  <c r="S135" i="5"/>
  <c r="S209" i="5"/>
  <c r="S140" i="5"/>
  <c r="S182" i="5"/>
  <c r="S110" i="5"/>
  <c r="S60" i="5"/>
  <c r="S87" i="5"/>
  <c r="S213" i="5"/>
  <c r="S160" i="5"/>
  <c r="S63" i="5"/>
  <c r="S219" i="5"/>
  <c r="S125" i="5"/>
  <c r="S91" i="5"/>
  <c r="S101" i="5"/>
  <c r="S208" i="5"/>
  <c r="S189" i="5"/>
  <c r="S71" i="5"/>
  <c r="S143" i="5"/>
  <c r="S31" i="5"/>
  <c r="S92" i="5"/>
  <c r="S127" i="5"/>
  <c r="S120" i="5"/>
  <c r="S196" i="5"/>
  <c r="S152" i="5"/>
  <c r="S27" i="5"/>
  <c r="S76" i="5"/>
  <c r="S165" i="5"/>
  <c r="S237" i="5"/>
  <c r="S235" i="5"/>
  <c r="S238" i="5"/>
  <c r="S191" i="5"/>
  <c r="S199" i="5"/>
  <c r="S64" i="5"/>
  <c r="S81" i="5"/>
  <c r="S173" i="5"/>
  <c r="S109" i="5"/>
  <c r="S130" i="5"/>
  <c r="S163" i="5"/>
  <c r="S176" i="5"/>
  <c r="S132" i="5"/>
  <c r="S228" i="5"/>
  <c r="S59" i="5"/>
  <c r="S78" i="5"/>
  <c r="S232" i="5"/>
  <c r="S146" i="5"/>
  <c r="S171" i="5"/>
  <c r="S5" i="5"/>
  <c r="S138" i="5"/>
  <c r="S45" i="5"/>
  <c r="S180" i="5"/>
  <c r="S217" i="5"/>
  <c r="S134" i="5"/>
  <c r="S183" i="5"/>
  <c r="S111" i="5"/>
  <c r="S206" i="5"/>
  <c r="S229" i="5"/>
  <c r="S242" i="5"/>
  <c r="S103" i="5"/>
  <c r="S177" i="5"/>
  <c r="S75" i="5"/>
  <c r="S46" i="5"/>
  <c r="S193" i="5"/>
  <c r="S85" i="5"/>
  <c r="S239" i="5"/>
  <c r="S122" i="5"/>
  <c r="S35" i="5"/>
  <c r="S207" i="5"/>
  <c r="S236" i="5"/>
  <c r="S129" i="5"/>
  <c r="S32" i="5"/>
  <c r="S131" i="5"/>
  <c r="S7" i="5"/>
  <c r="S99" i="5"/>
  <c r="S84" i="5"/>
  <c r="S227" i="5"/>
  <c r="S128" i="5"/>
  <c r="S224" i="5"/>
  <c r="S67" i="5"/>
  <c r="S233" i="5"/>
  <c r="S241" i="5"/>
  <c r="S17" i="5"/>
  <c r="S82" i="5"/>
  <c r="S89" i="5"/>
  <c r="S80" i="5"/>
  <c r="S93" i="5"/>
  <c r="S223" i="5"/>
  <c r="S21" i="5"/>
  <c r="S118" i="5"/>
  <c r="S94" i="5"/>
  <c r="S164" i="5"/>
  <c r="S168" i="5"/>
  <c r="S65" i="5"/>
  <c r="S216" i="5"/>
  <c r="S26" i="5"/>
  <c r="S121" i="5"/>
  <c r="S153" i="5"/>
  <c r="S200" i="5"/>
  <c r="S151" i="5"/>
  <c r="S49" i="5"/>
  <c r="S144" i="5"/>
  <c r="S210" i="5"/>
  <c r="S24" i="5"/>
  <c r="S162" i="5"/>
  <c r="S44" i="5"/>
  <c r="S50" i="5"/>
  <c r="S61" i="5"/>
  <c r="S38" i="5"/>
  <c r="S150" i="5"/>
  <c r="S185" i="5"/>
  <c r="S51" i="5"/>
  <c r="S145" i="5"/>
  <c r="S175" i="5"/>
  <c r="S8" i="5"/>
  <c r="S42" i="5"/>
  <c r="S54" i="5"/>
  <c r="S47" i="5"/>
  <c r="S214" i="5"/>
  <c r="S48" i="5"/>
  <c r="S137" i="5"/>
  <c r="S70" i="5"/>
  <c r="S184" i="5"/>
  <c r="S33" i="5"/>
  <c r="S58" i="5"/>
  <c r="S218" i="5"/>
  <c r="S41" i="5"/>
  <c r="S53" i="5"/>
  <c r="S88" i="5"/>
  <c r="S86" i="5"/>
  <c r="S155" i="5"/>
  <c r="S9" i="5"/>
  <c r="S124" i="5"/>
  <c r="S39" i="5"/>
  <c r="S226" i="5"/>
  <c r="S96" i="5"/>
  <c r="S90" i="5"/>
  <c r="S161" i="5"/>
  <c r="S36" i="5"/>
  <c r="S98" i="5"/>
  <c r="S56" i="5"/>
  <c r="S55" i="5"/>
  <c r="S102" i="5"/>
  <c r="S198" i="5"/>
  <c r="S72"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<sst xmlns="http://schemas.openxmlformats.org/spreadsheetml/2006/main" count="22406" uniqueCount="15663">
  <si>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</si>
  <si>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</si>
  <si>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</si>
  <si>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</si>
  <si>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</si>
  <si>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</si>
  <si>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</si>
  <si>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</si>
  <si>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</si>
  <si>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</si>
  <si>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</si>
  <si>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</si>
  <si>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</si>
  <si>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</si>
  <si>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</si>
  <si>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</si>
  <si>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</si>
  <si>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</si>
  <si>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</si>
  <si>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</si>
  <si>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</si>
  <si>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</si>
  <si>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</si>
  <si>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</si>
  <si>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</si>
  <si>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</si>
  <si>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</si>
  <si>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</si>
  <si>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</si>
  <si>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</si>
  <si>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</si>
  <si>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</si>
  <si>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</si>
  <si>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</si>
  <si>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</si>
  <si>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</si>
  <si>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</si>
  <si>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</si>
  <si>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</si>
  <si>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</si>
  <si>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</si>
  <si>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</si>
  <si>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</si>
  <si>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</si>
  <si>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</si>
  <si>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</si>
  <si>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</si>
  <si>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</si>
  <si>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</si>
  <si>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</si>
  <si>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</si>
  <si>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</si>
  <si>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</si>
  <si>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</si>
  <si>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</si>
  <si>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</si>
  <si>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</si>
  <si>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</si>
  <si>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</si>
  <si>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</si>
  <si>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</si>
  <si>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</si>
  <si>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</si>
  <si>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</si>
  <si>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</si>
  <si>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</si>
  <si>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</si>
  <si>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</si>
  <si>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</si>
  <si>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</si>
  <si>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</si>
  <si>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</si>
  <si>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</si>
  <si>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</si>
  <si>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</si>
  <si>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</si>
  <si>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</si>
  <si>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</si>
  <si>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</si>
  <si>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</si>
  <si>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</si>
  <si>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</si>
  <si>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</si>
  <si>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</si>
  <si>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</si>
  <si>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</si>
  <si>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</si>
  <si>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</si>
  <si>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</si>
  <si>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</si>
  <si>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</si>
  <si>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</si>
  <si>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</si>
  <si>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</si>
  <si>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</si>
  <si>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</si>
  <si>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</si>
  <si>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</si>
  <si>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</si>
  <si>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</si>
  <si>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</si>
  <si>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</si>
  <si>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</si>
  <si>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</si>
  <si>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</si>
  <si>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</si>
  <si>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</si>
  <si>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</si>
  <si>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</si>
  <si>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</si>
  <si>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</si>
  <si>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</si>
  <si>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</si>
  <si>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</si>
  <si>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</si>
  <si>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</si>
  <si>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</si>
  <si>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</si>
  <si>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</si>
  <si>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</si>
  <si>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</si>
  <si>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</si>
  <si>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</si>
  <si>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</si>
  <si>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</si>
  <si>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</si>
  <si>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</si>
  <si>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</si>
  <si>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</si>
  <si>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</si>
  <si>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</si>
  <si>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</si>
  <si>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</si>
  <si>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</si>
  <si>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</si>
  <si>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</si>
  <si>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</si>
  <si>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</si>
  <si>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</si>
  <si>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</si>
  <si>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</si>
  <si>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</si>
  <si>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</si>
  <si>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</si>
  <si>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</si>
  <si>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</si>
  <si>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</si>
  <si>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</si>
  <si>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</si>
  <si>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</si>
  <si>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</si>
  <si>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</si>
  <si>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</si>
  <si>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</si>
  <si>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</si>
  <si>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</si>
  <si>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</si>
  <si>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</si>
  <si>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</si>
  <si>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</si>
  <si>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</si>
  <si>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</si>
  <si>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</si>
  <si>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</si>
  <si>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</si>
  <si>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</si>
  <si>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</si>
  <si>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</si>
  <si>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</si>
  <si>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</si>
  <si>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</si>
  <si>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</si>
  <si>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</si>
  <si>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</si>
  <si>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</si>
  <si>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</si>
  <si>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</si>
  <si>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</si>
  <si>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</si>
  <si>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</si>
  <si>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</si>
  <si>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</si>
  <si>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</si>
  <si>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</si>
  <si>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</si>
  <si>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</si>
  <si>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</si>
  <si>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</si>
  <si>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</si>
  <si>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</si>
  <si>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</si>
  <si>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</si>
  <si>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</si>
  <si>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</si>
  <si>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</si>
  <si>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</si>
  <si>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</si>
  <si>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</si>
  <si>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</si>
  <si>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</si>
  <si>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</si>
  <si>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</si>
  <si>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</si>
  <si>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</si>
  <si>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</si>
  <si>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</si>
  <si>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</si>
  <si>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</si>
  <si>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</si>
  <si>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</si>
  <si>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</si>
  <si>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</si>
  <si>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</si>
  <si>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</si>
  <si>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</si>
  <si>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</si>
  <si>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</si>
  <si>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</si>
  <si>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</si>
  <si>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</si>
  <si>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</si>
  <si>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</si>
  <si>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</si>
  <si>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</si>
  <si>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</si>
  <si>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</si>
  <si>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</si>
  <si>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</si>
  <si>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</si>
  <si>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</si>
  <si>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</si>
  <si>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</si>
  <si>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</si>
  <si>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</si>
  <si>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</si>
  <si>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</si>
  <si>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</si>
  <si>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</si>
  <si>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</si>
  <si>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</si>
  <si>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</si>
  <si>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</si>
  <si>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</si>
  <si>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</si>
  <si>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</si>
  <si>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</si>
  <si>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</si>
  <si>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</si>
  <si>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</si>
  <si>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</si>
  <si>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</si>
  <si>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</si>
  <si>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</si>
  <si>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</si>
  <si>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</si>
  <si>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</si>
  <si>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</si>
  <si>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</si>
  <si>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</si>
  <si>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</si>
  <si>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</si>
  <si>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</si>
  <si>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</si>
  <si>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</si>
  <si>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</si>
  <si>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</si>
  <si>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</si>
  <si>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</si>
  <si>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</si>
  <si>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</si>
  <si>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</si>
  <si>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</si>
  <si>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</si>
  <si>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</si>
  <si>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</si>
  <si>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</si>
  <si>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</si>
  <si>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</si>
  <si>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</si>
  <si>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</si>
  <si>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</si>
  <si>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</si>
  <si>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</si>
  <si>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</si>
  <si>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</si>
  <si>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</si>
  <si>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</si>
  <si>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</si>
  <si>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</si>
  <si>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</si>
  <si>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</si>
  <si>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</si>
  <si>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</si>
  <si>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</si>
  <si>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</si>
  <si>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</si>
  <si>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</si>
  <si>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</si>
  <si>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</si>
  <si>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</si>
  <si>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</si>
  <si>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</si>
  <si>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</si>
  <si>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</si>
  <si>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</si>
  <si>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</si>
  <si>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</si>
  <si>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</si>
  <si>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</si>
  <si>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</si>
  <si>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</si>
  <si>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</si>
  <si>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</si>
  <si>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</si>
  <si>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</si>
  <si>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</si>
  <si>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</si>
  <si>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</si>
  <si>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</si>
  <si>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</si>
  <si>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</si>
  <si>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</si>
  <si>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</si>
  <si>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</si>
  <si>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</si>
  <si>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</si>
  <si>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</si>
  <si>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</si>
  <si>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</si>
  <si>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</si>
  <si>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</si>
  <si>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</si>
  <si>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</si>
  <si>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</si>
  <si>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</si>
  <si>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</si>
  <si>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</si>
  <si>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</si>
  <si>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</si>
  <si>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</si>
  <si>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</si>
  <si>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</si>
  <si>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</si>
  <si>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</si>
  <si>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</si>
  <si>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</si>
  <si>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</si>
  <si>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</si>
  <si>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</si>
  <si>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</si>
  <si>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</si>
  <si>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</si>
  <si>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</si>
  <si>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</si>
  <si>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</si>
  <si>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</si>
  <si>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</si>
  <si>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</si>
  <si>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</si>
  <si>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</si>
  <si>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</si>
  <si>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</si>
  <si>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</si>
  <si>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</si>
  <si>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</si>
  <si>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</si>
  <si>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</si>
  <si>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</si>
  <si>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</si>
  <si>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</si>
  <si>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</si>
  <si>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</si>
  <si>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</si>
  <si>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</si>
  <si>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</si>
  <si>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</si>
  <si>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</si>
  <si>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</si>
  <si>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</si>
  <si>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</si>
  <si>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</si>
  <si>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</si>
  <si>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</si>
  <si>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</si>
  <si>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</si>
  <si>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</si>
  <si>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</si>
  <si>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</si>
  <si>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</si>
  <si>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</si>
  <si>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</si>
  <si>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</si>
  <si>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</si>
  <si>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</si>
  <si>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</si>
  <si>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</si>
  <si>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</si>
  <si>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</si>
  <si>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</si>
  <si>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</si>
  <si>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</si>
  <si>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</si>
  <si>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</si>
  <si>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</si>
  <si>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</si>
  <si>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</si>
  <si>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</si>
  <si>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</si>
  <si>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</si>
  <si>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</si>
  <si>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</si>
  <si>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</si>
  <si>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</si>
  <si>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</si>
  <si>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</si>
  <si>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</si>
  <si>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</si>
  <si>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</si>
  <si>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</si>
  <si>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</si>
  <si>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</si>
  <si>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</si>
  <si>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</si>
  <si>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</si>
  <si>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</si>
  <si>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</si>
  <si>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</si>
  <si>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</si>
  <si>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</si>
  <si>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</si>
  <si>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</si>
  <si>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</si>
  <si>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</si>
  <si>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</si>
  <si>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</si>
  <si>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</si>
  <si>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</si>
  <si>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</si>
  <si>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</si>
  <si>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</si>
  <si>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</si>
  <si>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</si>
  <si>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</si>
  <si>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</si>
  <si>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</si>
  <si>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</si>
  <si>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</si>
  <si>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</si>
  <si>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</si>
  <si>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</si>
  <si>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</si>
  <si>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</si>
  <si>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</si>
  <si>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</si>
  <si>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</si>
  <si>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</si>
  <si>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</si>
  <si>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</si>
  <si>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</si>
  <si>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</si>
  <si>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</si>
  <si>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</si>
  <si>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</si>
  <si>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</si>
  <si>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</si>
  <si>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</si>
  <si>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</si>
  <si>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</si>
  <si>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</si>
  <si>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</si>
  <si>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</si>
  <si>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</si>
  <si>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</si>
  <si>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</si>
  <si>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</si>
  <si>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</si>
  <si>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</si>
  <si>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</si>
  <si>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</si>
  <si>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</si>
  <si>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</si>
  <si>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</si>
  <si>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</si>
  <si>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</si>
  <si>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</si>
  <si>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</si>
  <si>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</si>
  <si>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</si>
  <si>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</si>
  <si>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</si>
  <si>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</si>
  <si>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</si>
  <si>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</si>
  <si>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</si>
  <si>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</si>
  <si>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</si>
  <si>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</si>
  <si>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</si>
  <si>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</si>
  <si>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</si>
  <si>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</si>
  <si>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</si>
  <si>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</si>
  <si>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</si>
  <si>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</si>
  <si>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</si>
  <si>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</si>
  <si>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</si>
  <si>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</si>
  <si>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</si>
  <si>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</si>
  <si>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</si>
  <si>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</si>
  <si>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</si>
  <si>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</si>
  <si>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</si>
  <si>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</si>
  <si>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</si>
  <si>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</si>
  <si>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</si>
  <si>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</si>
  <si>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</si>
  <si>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</si>
  <si>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</si>
  <si>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</si>
  <si>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</si>
  <si>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</si>
  <si>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</si>
  <si>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</si>
  <si>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</si>
  <si>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</si>
  <si>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</si>
  <si>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</si>
  <si>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</si>
  <si>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</si>
  <si>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</si>
  <si>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</si>
  <si>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</si>
  <si>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</si>
  <si>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</si>
  <si>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</si>
  <si>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</si>
  <si>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</si>
  <si>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</si>
  <si>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</si>
  <si>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</si>
  <si>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</si>
  <si>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</si>
  <si>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</si>
  <si>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</si>
  <si>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</si>
  <si>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</si>
  <si>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</si>
  <si>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</si>
  <si>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</si>
  <si>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</si>
  <si>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</si>
  <si>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</si>
  <si>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</si>
  <si>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</si>
  <si>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</si>
  <si>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</si>
  <si>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</si>
  <si>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</si>
  <si>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</si>
  <si>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</si>
  <si>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</si>
  <si>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</si>
  <si>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</si>
  <si>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</si>
  <si>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</si>
  <si>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</si>
  <si>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</si>
  <si>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</si>
  <si>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</si>
  <si>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</si>
  <si>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</si>
  <si>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</si>
  <si>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</si>
  <si>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</si>
  <si>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</si>
  <si>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</si>
  <si>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</si>
  <si>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</si>
  <si>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</si>
  <si>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</si>
  <si>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</si>
  <si>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</si>
  <si>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</si>
  <si>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</si>
  <si>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</si>
  <si>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</si>
  <si>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</si>
  <si>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</si>
  <si>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</si>
  <si>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</si>
  <si>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</si>
  <si>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</si>
  <si>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</si>
  <si>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</si>
  <si>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</si>
  <si>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</si>
  <si>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</si>
  <si>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</si>
  <si>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</si>
  <si>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</si>
  <si>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</si>
  <si>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</si>
  <si>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</si>
  <si>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</si>
  <si>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</si>
  <si>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</si>
  <si>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</si>
  <si>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</si>
  <si>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</si>
  <si>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</si>
  <si>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</si>
  <si>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</si>
  <si>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</si>
  <si>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</si>
  <si>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</si>
  <si>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</si>
  <si>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</si>
  <si>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</si>
  <si>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</si>
  <si>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</si>
  <si>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</si>
  <si>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</si>
  <si>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</si>
  <si>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</si>
  <si>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</si>
  <si>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</si>
  <si>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</si>
  <si>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</si>
  <si>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</si>
  <si>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</si>
  <si>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</si>
  <si>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</si>
  <si>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</si>
  <si>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</si>
  <si>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</si>
  <si>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</si>
  <si>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</si>
  <si>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</si>
  <si>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</si>
  <si>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</si>
  <si>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</si>
  <si>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</si>
  <si>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</si>
  <si>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</si>
  <si>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</si>
  <si>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</si>
  <si>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</si>
  <si>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</si>
  <si>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</si>
  <si>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</si>
  <si>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</si>
  <si>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</si>
  <si>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</si>
  <si>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</si>
  <si>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</si>
  <si>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</si>
  <si>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</si>
  <si>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</si>
  <si>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</si>
  <si>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</si>
  <si>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</si>
  <si>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</si>
  <si>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</si>
  <si>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</si>
  <si>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</si>
  <si>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</si>
  <si>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</si>
  <si>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</si>
  <si>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</si>
  <si>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</si>
  <si>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</si>
  <si>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</si>
  <si>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</si>
  <si>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</si>
  <si>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</si>
  <si>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</si>
  <si>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</si>
  <si>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</si>
  <si>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</si>
  <si>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</si>
  <si>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</si>
  <si>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</si>
  <si>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</si>
  <si>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</si>
  <si>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</si>
  <si>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</si>
  <si>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</si>
  <si>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</si>
  <si>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</si>
  <si>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</si>
  <si>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</si>
  <si>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</si>
  <si>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</si>
  <si>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</si>
  <si>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</si>
  <si>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</si>
  <si>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</si>
  <si>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</si>
  <si>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</si>
  <si>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</si>
  <si>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</si>
  <si>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</si>
  <si>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</si>
  <si>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</si>
  <si>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</si>
  <si>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</si>
  <si>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</si>
  <si>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</si>
  <si>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</si>
  <si>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</si>
  <si>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</si>
  <si>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</si>
  <si>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</si>
  <si>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</si>
  <si>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</si>
  <si>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</si>
  <si>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</si>
  <si>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</si>
  <si>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</si>
  <si>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</si>
  <si>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</si>
  <si>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</si>
  <si>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</si>
  <si>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</si>
  <si>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</si>
  <si>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</si>
  <si>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</si>
  <si>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</si>
  <si>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</si>
  <si>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</si>
  <si>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</si>
  <si>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</si>
  <si>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</si>
  <si>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</si>
  <si>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</si>
  <si>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</si>
  <si>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</si>
  <si>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</si>
  <si>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</si>
  <si>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</si>
  <si>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</si>
  <si>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</si>
  <si>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</si>
  <si>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</si>
  <si>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</si>
  <si>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</si>
  <si>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</si>
  <si>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</si>
  <si>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</si>
  <si>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</si>
  <si>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</si>
  <si>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</si>
  <si>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</si>
  <si>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</si>
  <si>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</si>
  <si>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</si>
  <si>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</si>
  <si>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</si>
  <si>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</si>
  <si>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</si>
  <si>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</si>
  <si>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</si>
  <si>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</si>
  <si>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</si>
  <si>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</si>
  <si>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</si>
  <si>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</si>
  <si>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</si>
  <si>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</si>
  <si>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</si>
  <si>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</si>
  <si>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</si>
  <si>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</si>
  <si>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</si>
  <si>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</si>
  <si>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</si>
  <si>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</si>
  <si>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</si>
  <si>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</si>
  <si>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</si>
  <si>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</si>
  <si>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</si>
  <si>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</si>
  <si>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</si>
  <si>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</si>
  <si>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</si>
  <si>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</si>
  <si>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</si>
  <si>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</si>
  <si>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</si>
  <si>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</si>
  <si>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</si>
  <si>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</si>
  <si>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</si>
  <si>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</si>
  <si>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</si>
  <si>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</si>
  <si>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</si>
  <si>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</si>
  <si>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</si>
  <si>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</si>
  <si>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</si>
  <si>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</si>
  <si>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</si>
  <si>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</si>
  <si>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</si>
  <si>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</si>
  <si>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</si>
  <si>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</si>
  <si>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</si>
  <si>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</si>
  <si>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</si>
  <si>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</si>
  <si>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</si>
  <si>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</si>
  <si>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</si>
  <si>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</si>
  <si>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</si>
  <si>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</si>
  <si>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</si>
  <si>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</si>
  <si>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</si>
  <si>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</si>
  <si>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</si>
  <si>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</si>
  <si>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</si>
  <si>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</si>
  <si>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</si>
  <si>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</si>
  <si>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</si>
  <si>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</si>
  <si>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</si>
  <si>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</si>
  <si>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</si>
  <si>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</si>
  <si>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</si>
  <si>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</si>
  <si>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</si>
  <si>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</si>
  <si>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</si>
  <si>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</si>
  <si>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</si>
  <si>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</si>
  <si>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</si>
  <si>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</si>
  <si>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</si>
  <si>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</si>
  <si>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</si>
  <si>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</si>
  <si>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</si>
  <si>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</si>
  <si>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</si>
  <si>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</si>
  <si>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</si>
  <si>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</si>
  <si>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</si>
  <si>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</si>
  <si>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</si>
  <si>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</si>
  <si>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</si>
  <si>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</si>
  <si>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</si>
  <si>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</si>
  <si>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</si>
  <si>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</si>
  <si>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</si>
  <si>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</si>
  <si>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</si>
  <si>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</si>
  <si>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</si>
  <si>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</si>
  <si>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</si>
  <si>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</si>
  <si>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</si>
  <si>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</si>
  <si>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</si>
  <si>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</si>
  <si>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</si>
  <si>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</si>
  <si>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</si>
  <si>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</si>
  <si>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</si>
  <si>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</si>
  <si>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</si>
  <si>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</si>
  <si>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</si>
  <si>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</si>
  <si>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</si>
  <si>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</si>
  <si>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</si>
  <si>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</si>
  <si>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</si>
  <si>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</si>
  <si>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</si>
  <si>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</si>
  <si>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</si>
  <si>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</si>
  <si>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</si>
  <si>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</si>
  <si>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</si>
  <si>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</si>
  <si>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</si>
  <si>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</si>
  <si>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</si>
  <si>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</si>
  <si>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</si>
  <si>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</si>
  <si>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</si>
  <si>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</si>
  <si>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</si>
  <si>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</si>
  <si>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</si>
  <si>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</si>
  <si>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</si>
  <si>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</si>
  <si>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</si>
  <si>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</si>
  <si>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</si>
  <si>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</si>
  <si>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</si>
  <si>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</si>
  <si>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</si>
  <si>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</si>
  <si>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</si>
  <si>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</si>
  <si>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</si>
  <si>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</si>
  <si>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</si>
  <si>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</si>
  <si>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</si>
  <si>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</si>
  <si>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</si>
  <si>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</si>
  <si>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</si>
  <si>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</si>
  <si>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</si>
  <si>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</si>
  <si>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</si>
  <si>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</si>
  <si>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</si>
  <si>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</si>
  <si>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</si>
  <si>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</si>
  <si>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</si>
  <si>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</si>
  <si>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</si>
  <si>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</si>
  <si>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</si>
  <si>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</si>
  <si>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</si>
  <si>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</si>
  <si>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</si>
  <si>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</si>
  <si>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</si>
  <si>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</si>
  <si>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</si>
  <si>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</si>
  <si>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</si>
  <si>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</si>
  <si>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</si>
  <si>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</si>
  <si>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</si>
  <si>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</si>
  <si>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</si>
  <si>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</si>
  <si>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</si>
  <si>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</si>
  <si>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</si>
  <si>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</si>
  <si>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</si>
  <si>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</si>
  <si>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</si>
  <si>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</si>
  <si>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</si>
  <si>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</si>
  <si>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</si>
  <si>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</si>
  <si>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</si>
  <si>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</si>
  <si>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</si>
  <si>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</si>
  <si>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</si>
  <si>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</si>
  <si>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</si>
  <si>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</si>
  <si>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</si>
  <si>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</si>
  <si>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</si>
  <si>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</si>
  <si>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</si>
  <si>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</si>
  <si>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</si>
  <si>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</si>
  <si>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</si>
  <si>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</si>
  <si>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</si>
  <si>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</si>
  <si>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</si>
  <si>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</si>
  <si>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</si>
  <si>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</si>
  <si>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</si>
  <si>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</si>
  <si>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</si>
  <si>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</si>
  <si>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</si>
  <si>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</si>
  <si>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</si>
  <si>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</si>
  <si>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</si>
  <si>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</si>
  <si>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</si>
  <si>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</si>
  <si>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</si>
  <si>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</si>
  <si>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</si>
  <si>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</si>
  <si>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</si>
  <si>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</si>
  <si>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</si>
  <si>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</si>
  <si>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</si>
  <si>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</si>
  <si>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</si>
  <si>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</si>
  <si>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</si>
  <si>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</si>
  <si>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</si>
  <si>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</si>
  <si>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</si>
  <si>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</si>
  <si>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</si>
  <si>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</si>
  <si>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</si>
  <si>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</si>
  <si>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</si>
  <si>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</si>
  <si>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</si>
  <si>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</si>
  <si>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</si>
  <si>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</si>
  <si>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</si>
  <si>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</si>
  <si>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</si>
  <si>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</si>
  <si>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</si>
  <si>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</si>
  <si>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</si>
  <si>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</si>
  <si>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</si>
  <si>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</si>
  <si>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</si>
  <si>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</si>
  <si>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</si>
  <si>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</si>
  <si>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</si>
  <si>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</si>
  <si>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</si>
  <si>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</si>
  <si>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</si>
  <si>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</si>
  <si>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</si>
  <si>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</si>
  <si>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</si>
  <si>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</si>
  <si>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</si>
  <si>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</si>
  <si>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</si>
  <si>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</si>
  <si>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</si>
  <si>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</si>
  <si>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</si>
  <si>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</si>
  <si>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</si>
  <si>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</si>
  <si>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</si>
  <si>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</si>
  <si>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</si>
  <si>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</si>
  <si>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</si>
  <si>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</si>
  <si>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</si>
  <si>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</si>
  <si>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</si>
  <si>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</si>
  <si>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</si>
  <si>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</si>
  <si>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</si>
  <si>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</si>
  <si>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</si>
  <si>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</si>
  <si>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</si>
  <si>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</si>
  <si>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</si>
  <si>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</si>
  <si>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</si>
  <si>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</si>
  <si>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</si>
  <si>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</si>
  <si>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</si>
  <si>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</si>
  <si>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</si>
  <si>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</si>
  <si>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</si>
  <si>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</si>
  <si>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</si>
  <si>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</si>
  <si>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</si>
  <si>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</si>
  <si>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</si>
  <si>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</si>
  <si>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</si>
  <si>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</si>
  <si>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</si>
  <si>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</si>
  <si>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</si>
  <si>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</si>
  <si>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</si>
  <si>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</si>
  <si>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</si>
  <si>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</si>
  <si>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</si>
  <si>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</si>
  <si>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</si>
  <si>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</si>
  <si>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</si>
  <si>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</si>
  <si>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</si>
  <si>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</si>
  <si>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</si>
  <si>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</si>
  <si>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</si>
  <si>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</si>
  <si>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</si>
  <si>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</si>
  <si>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</si>
  <si>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</si>
  <si>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</si>
  <si>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</si>
  <si>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</si>
  <si>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</si>
  <si>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</si>
  <si>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</si>
  <si>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</si>
  <si>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</si>
  <si>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</si>
  <si>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</si>
  <si>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</si>
  <si>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</si>
  <si>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</si>
  <si>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</si>
  <si>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</si>
  <si>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</si>
  <si>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</si>
  <si>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</si>
  <si>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</si>
  <si>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</si>
  <si>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</si>
  <si>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</si>
  <si>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</si>
  <si>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</si>
  <si>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</si>
  <si>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</si>
  <si>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</si>
  <si>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</si>
  <si>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</si>
  <si>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</si>
  <si>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</si>
  <si>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</si>
  <si>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</si>
  <si>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</si>
  <si>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</si>
  <si>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</si>
  <si>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</si>
  <si>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</si>
  <si>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</si>
  <si>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</si>
  <si>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</si>
  <si>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</si>
  <si>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</si>
  <si>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</si>
  <si>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</si>
  <si>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</si>
  <si>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</si>
  <si>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</si>
  <si>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</si>
  <si>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</si>
  <si>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</si>
  <si>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</si>
  <si>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</si>
  <si>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</si>
  <si>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</si>
  <si>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</si>
  <si>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</si>
  <si>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</si>
  <si>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</si>
  <si>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</si>
  <si>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</si>
  <si>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</si>
  <si>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</si>
  <si>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</si>
  <si>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</si>
  <si>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</si>
  <si>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</si>
  <si>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</si>
  <si>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</si>
  <si>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</si>
  <si>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</si>
  <si>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</si>
  <si>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</si>
  <si>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</si>
  <si>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</si>
  <si>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</si>
  <si>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</si>
  <si>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</si>
  <si>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</si>
  <si>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</si>
  <si>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</si>
  <si>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</si>
  <si>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</si>
  <si>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</si>
  <si>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</si>
  <si>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</si>
  <si>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</si>
  <si>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</si>
  <si>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</si>
  <si>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</si>
  <si>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</si>
  <si>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</si>
  <si>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</si>
  <si>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</si>
  <si>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</si>
  <si>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</si>
  <si>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</si>
  <si>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</si>
  <si>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</si>
  <si>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</si>
  <si>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</si>
  <si>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</si>
  <si>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</si>
  <si>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</si>
  <si>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</si>
  <si>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</si>
  <si>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</si>
  <si>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</si>
  <si>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</si>
  <si>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</si>
  <si>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</si>
  <si>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</si>
  <si>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</si>
  <si>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</si>
  <si>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</si>
  <si>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</si>
  <si>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</si>
  <si>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</si>
  <si>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</si>
  <si>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</si>
  <si>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</si>
  <si>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</si>
  <si>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</si>
  <si>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</si>
  <si>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</si>
  <si>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</si>
  <si>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</si>
  <si>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</si>
  <si>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</si>
  <si>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</si>
  <si>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</si>
  <si>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</si>
  <si>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</si>
  <si>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</si>
  <si>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</si>
  <si>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</si>
  <si>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</si>
  <si>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</si>
  <si>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</si>
  <si>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</si>
  <si>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</si>
  <si>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</si>
  <si>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</si>
  <si>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</si>
  <si>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</si>
  <si>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</si>
  <si>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</si>
  <si>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</si>
  <si>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</si>
  <si>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</si>
  <si>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</si>
  <si>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</si>
  <si>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</si>
  <si>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</si>
  <si>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</si>
  <si>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</si>
  <si>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</si>
  <si>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</si>
  <si>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</si>
  <si>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</si>
  <si>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</si>
  <si>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</si>
  <si>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</si>
  <si>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</si>
  <si>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</si>
  <si>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</si>
  <si>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</si>
  <si>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</si>
  <si>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</si>
  <si>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</si>
  <si>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</si>
  <si>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</si>
  <si>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</si>
  <si>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</si>
  <si>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</si>
  <si>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</si>
  <si>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</si>
  <si>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</si>
  <si>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</si>
  <si>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</si>
  <si>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</si>
  <si>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</si>
  <si>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</si>
  <si>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</si>
  <si>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</si>
  <si>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</si>
  <si>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</si>
  <si>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</si>
  <si>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</si>
  <si>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</si>
  <si>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</si>
  <si>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</si>
  <si>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</si>
  <si>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</si>
  <si>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</si>
  <si>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</si>
  <si>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</si>
  <si>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</si>
  <si>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</si>
  <si>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</si>
  <si>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</si>
  <si>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</si>
  <si>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</si>
  <si>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</si>
  <si>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</si>
  <si>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</si>
  <si>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</si>
  <si>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</si>
  <si>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</si>
  <si>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</si>
  <si>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</si>
  <si>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</si>
  <si>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</si>
  <si>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</si>
  <si>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</si>
  <si>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</si>
  <si>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</si>
  <si>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</si>
  <si>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</si>
  <si>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</si>
  <si>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</si>
  <si>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</si>
  <si>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</si>
  <si>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</si>
  <si>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</si>
  <si>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</si>
  <si>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</si>
  <si>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</si>
  <si>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</si>
  <si>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</si>
  <si>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</si>
  <si>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</si>
  <si>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</si>
  <si>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</si>
  <si>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</si>
  <si>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</si>
  <si>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</si>
  <si>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</si>
  <si>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</si>
  <si>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</si>
  <si>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</si>
  <si>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</si>
  <si>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</si>
  <si>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</si>
  <si>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</si>
  <si>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</si>
  <si>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</si>
  <si>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</si>
  <si>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</si>
  <si>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</si>
  <si>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</si>
  <si>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</si>
  <si>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</si>
  <si>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</si>
  <si>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</si>
  <si>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</si>
  <si>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</si>
  <si>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</si>
  <si>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</si>
  <si>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</si>
  <si>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</si>
  <si>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</si>
  <si>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</si>
  <si>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</si>
  <si>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</si>
  <si>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</si>
  <si>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</si>
  <si>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</si>
  <si>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</si>
  <si>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</si>
  <si>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</si>
  <si>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</si>
  <si>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</si>
  <si>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</si>
  <si>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</si>
  <si>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</si>
  <si>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</si>
  <si>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</si>
  <si>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</si>
  <si>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</si>
  <si>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</si>
  <si>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</si>
  <si>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</si>
  <si>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</si>
  <si>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</si>
  <si>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</si>
  <si>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</si>
  <si>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</si>
  <si>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</si>
  <si>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</si>
  <si>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</si>
  <si>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</si>
  <si>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</si>
  <si>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</si>
  <si>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</si>
  <si>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</si>
  <si>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</si>
  <si>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</si>
  <si>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</si>
  <si>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</si>
  <si>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</si>
  <si>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</si>
  <si>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</si>
  <si>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</si>
  <si>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</si>
  <si>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</si>
  <si>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</si>
  <si>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</si>
  <si>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</si>
  <si>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</si>
  <si>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</si>
  <si>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</si>
  <si>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</si>
  <si>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</si>
  <si>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</si>
  <si>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</si>
  <si>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</si>
  <si>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</si>
  <si>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</si>
  <si>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</si>
  <si>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</si>
  <si>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</si>
  <si>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</si>
  <si>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</si>
  <si>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</si>
  <si>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</si>
  <si>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</si>
  <si>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</si>
  <si>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</si>
  <si>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</si>
  <si>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</si>
  <si>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</si>
  <si>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</si>
  <si>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</si>
  <si>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</si>
  <si>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</si>
  <si>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</si>
  <si>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</si>
  <si>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</si>
  <si>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</si>
  <si>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</si>
  <si>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</si>
  <si>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</si>
  <si>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</si>
  <si>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</si>
  <si>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</si>
  <si>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</si>
  <si>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</si>
  <si>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</si>
  <si>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</si>
  <si>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</si>
  <si>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</si>
  <si>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</si>
  <si>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</si>
  <si>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</si>
  <si>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</si>
  <si>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</si>
  <si>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</si>
  <si>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</si>
  <si>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</si>
  <si>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</si>
  <si>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</si>
  <si>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</si>
  <si>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</si>
  <si>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</si>
  <si>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</si>
  <si>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</si>
  <si>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</si>
  <si>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</si>
  <si>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</si>
  <si>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</si>
  <si>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</si>
  <si>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</si>
  <si>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</si>
  <si>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</si>
  <si>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</si>
  <si>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</si>
  <si>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</si>
  <si>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</si>
  <si>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</si>
  <si>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</si>
  <si>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</si>
  <si>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</si>
  <si>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</si>
  <si>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</si>
  <si>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</si>
  <si>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</si>
  <si>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</si>
  <si>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</si>
  <si>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</si>
  <si>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</si>
  <si>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</si>
  <si>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</si>
  <si>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</si>
  <si>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</si>
  <si>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</si>
  <si>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</si>
  <si>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</si>
  <si>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</si>
  <si>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</si>
  <si>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</si>
  <si>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</si>
  <si>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</si>
  <si>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</si>
  <si>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</si>
  <si>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</si>
  <si>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</si>
  <si>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</si>
  <si>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</si>
  <si>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</si>
  <si>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</si>
  <si>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</si>
  <si>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</si>
  <si>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</si>
  <si>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</si>
  <si>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</si>
  <si>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</si>
  <si>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</si>
  <si>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</si>
  <si>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</si>
  <si>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</si>
  <si>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</si>
  <si>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</si>
  <si>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</si>
  <si>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</si>
  <si>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</si>
  <si>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</si>
  <si>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</si>
  <si>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</si>
  <si>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</si>
  <si>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</si>
  <si>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</si>
  <si>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</si>
  <si>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</si>
  <si>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</si>
  <si>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</si>
  <si>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</si>
  <si>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</si>
  <si>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</si>
  <si>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</si>
  <si>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</si>
  <si>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</si>
  <si>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</si>
  <si>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</si>
  <si>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</si>
  <si>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</si>
  <si>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</si>
  <si>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</si>
  <si>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</si>
  <si>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</si>
  <si>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</si>
  <si>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</si>
  <si>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</si>
  <si>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</si>
  <si>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</si>
  <si>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</si>
  <si>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</si>
  <si>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</si>
  <si>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</si>
  <si>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</si>
  <si>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</si>
  <si>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</si>
  <si>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</si>
  <si>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</si>
  <si>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</si>
  <si>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</si>
  <si>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</si>
  <si>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</si>
  <si>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</si>
  <si>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</si>
  <si>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</si>
  <si>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</si>
  <si>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</si>
  <si>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</si>
  <si>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</si>
  <si>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</si>
  <si>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</si>
  <si>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</si>
  <si>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</si>
  <si>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</si>
  <si>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</si>
  <si>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</si>
  <si>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</si>
  <si>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</si>
  <si>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</si>
  <si>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</si>
  <si>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</si>
  <si>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</si>
  <si>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</si>
  <si>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</si>
  <si>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</si>
  <si>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</si>
  <si>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</si>
  <si>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</si>
  <si>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</si>
  <si>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</si>
  <si>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</si>
  <si>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</si>
  <si>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</si>
  <si>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</si>
  <si>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</si>
  <si>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</si>
  <si>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</si>
  <si>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</si>
  <si>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</si>
  <si>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</si>
  <si>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</si>
  <si>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</si>
  <si>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</si>
  <si>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</si>
  <si>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</si>
  <si>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</si>
  <si>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</si>
  <si>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</si>
  <si>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</si>
  <si>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</si>
  <si>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</si>
  <si>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</si>
  <si>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</si>
  <si>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</si>
  <si>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</si>
  <si>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</si>
  <si>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</si>
  <si>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</si>
  <si>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</si>
  <si>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</si>
  <si>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</si>
  <si>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</si>
  <si>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</si>
  <si>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</si>
  <si>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</si>
  <si>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</si>
  <si>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</si>
  <si>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</si>
  <si>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</si>
  <si>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</si>
  <si>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</si>
  <si>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</si>
  <si>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</si>
  <si>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</si>
  <si>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</si>
  <si>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</si>
  <si>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</si>
  <si>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</si>
  <si>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</si>
  <si>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</si>
  <si>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</si>
  <si>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</si>
  <si>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</si>
  <si>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</si>
  <si>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</si>
  <si>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</si>
  <si>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</si>
  <si>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</si>
  <si>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</si>
  <si>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</si>
  <si>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</si>
  <si>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</si>
  <si>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</si>
  <si>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</si>
  <si>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</si>
  <si>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</si>
  <si>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</si>
  <si>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</si>
  <si>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</si>
  <si>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</si>
  <si>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</si>
  <si>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</si>
  <si>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</si>
  <si>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</si>
  <si>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</si>
  <si>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</si>
  <si>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</si>
  <si>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</si>
  <si>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</si>
  <si>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</si>
  <si>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</si>
  <si>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</si>
  <si>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</si>
  <si>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</si>
  <si>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</si>
  <si>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</si>
  <si>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</si>
  <si>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</si>
  <si>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</si>
  <si>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</si>
  <si>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</si>
  <si>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</si>
  <si>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</si>
  <si>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</si>
  <si>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</si>
  <si>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</si>
  <si>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</si>
  <si>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</si>
  <si>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</si>
  <si>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</si>
  <si>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</si>
  <si>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</si>
  <si>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</si>
  <si>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</si>
  <si>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</si>
  <si>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</si>
  <si>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</si>
  <si>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</si>
  <si>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</si>
  <si>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</si>
  <si>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</si>
  <si>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</si>
  <si>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</si>
  <si>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</si>
  <si>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</si>
  <si>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</si>
  <si>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</si>
  <si>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</si>
  <si>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</si>
  <si>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</si>
  <si>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</si>
  <si>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</si>
  <si>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</si>
  <si>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</si>
  <si>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</si>
  <si>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</si>
  <si>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</si>
  <si>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</si>
  <si>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</si>
  <si>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</si>
  <si>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</si>
  <si>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</si>
  <si>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</si>
  <si>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</si>
  <si>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</si>
  <si>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</si>
  <si>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</si>
  <si>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</si>
  <si>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</si>
  <si>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</si>
  <si>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</si>
  <si>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</si>
  <si>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</si>
  <si>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</si>
  <si>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</si>
  <si>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</si>
  <si>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</si>
  <si>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</si>
  <si>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</si>
  <si>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</si>
  <si>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</si>
  <si>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</si>
  <si>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</si>
  <si>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</si>
  <si>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</si>
  <si>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</si>
  <si>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</si>
  <si>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</si>
  <si>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</si>
  <si>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</si>
  <si>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</si>
  <si>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</si>
  <si>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</si>
  <si>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</si>
  <si>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</si>
  <si>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</si>
  <si>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</si>
  <si>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</si>
  <si>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</si>
  <si>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</si>
  <si>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</si>
  <si>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</si>
  <si>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</si>
  <si>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</si>
  <si>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</si>
  <si>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</si>
  <si>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</si>
  <si>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</si>
  <si>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</si>
  <si>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</si>
  <si>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</si>
  <si>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</si>
  <si>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</si>
  <si>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</si>
  <si>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</si>
  <si>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</si>
  <si>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</si>
  <si>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</si>
  <si>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</si>
  <si>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</si>
  <si>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</si>
  <si>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</si>
  <si>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</si>
  <si>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</si>
  <si>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</si>
  <si>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</si>
  <si>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</si>
  <si>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</si>
  <si>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</si>
  <si>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</si>
  <si>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</si>
  <si>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</si>
  <si>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</si>
  <si>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</si>
  <si>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</si>
  <si>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</si>
  <si>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</si>
  <si>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</si>
  <si>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</si>
  <si>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</si>
  <si>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</si>
  <si>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</si>
  <si>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</si>
  <si>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</si>
  <si>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</si>
  <si>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</si>
  <si>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</si>
  <si>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</si>
  <si>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</si>
  <si>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</si>
  <si>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</si>
  <si>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</si>
  <si>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</si>
  <si>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</si>
  <si>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</si>
  <si>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</si>
  <si>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</si>
  <si>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</si>
  <si>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</si>
  <si>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</si>
  <si>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</si>
  <si>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</si>
  <si>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</si>
  <si>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</si>
  <si>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</si>
  <si>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</si>
  <si>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</si>
  <si>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</si>
  <si>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</si>
  <si>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</si>
  <si>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</si>
  <si>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</si>
  <si>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</si>
  <si>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</si>
  <si>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</si>
  <si>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</si>
  <si>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</si>
  <si>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</si>
  <si>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</si>
  <si>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</si>
  <si>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</si>
  <si>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</si>
  <si>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</si>
  <si>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</si>
  <si>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</si>
  <si>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</si>
  <si>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</si>
  <si>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</si>
  <si>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</si>
  <si>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</si>
  <si>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</si>
  <si>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</si>
  <si>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</si>
  <si>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</si>
  <si>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</si>
  <si>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</si>
  <si>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</si>
  <si>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</si>
  <si>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</si>
  <si>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</si>
  <si>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</si>
  <si>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</si>
  <si>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</si>
  <si>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</si>
  <si>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</si>
  <si>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</si>
  <si>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</si>
  <si>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</si>
  <si>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</si>
  <si>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</si>
  <si>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</si>
  <si>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</si>
  <si>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</si>
  <si>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</si>
  <si>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</si>
  <si>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</si>
  <si>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</si>
  <si>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</si>
  <si>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</si>
  <si>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</si>
  <si>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</si>
  <si>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</si>
  <si>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</si>
  <si>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</si>
  <si>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</si>
  <si>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</si>
  <si>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</si>
  <si>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</si>
  <si>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</si>
  <si>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</si>
  <si>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</si>
  <si>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</si>
  <si>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</si>
  <si>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</si>
  <si>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</si>
  <si>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</si>
  <si>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</si>
  <si>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</si>
  <si>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</si>
  <si>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</si>
  <si>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</si>
  <si>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</si>
  <si>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</si>
  <si>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</si>
  <si>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</si>
  <si>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</si>
  <si>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</si>
  <si>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</si>
  <si>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</si>
  <si>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</si>
  <si>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</si>
  <si>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</si>
  <si>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</si>
  <si>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</si>
  <si>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</si>
  <si>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</si>
  <si>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</si>
  <si>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</si>
  <si>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</si>
  <si>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</si>
  <si>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</si>
  <si>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</si>
  <si>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</si>
  <si>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</si>
  <si>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</si>
  <si>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</si>
  <si>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</si>
  <si>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</si>
  <si>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</si>
  <si>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</si>
  <si>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</si>
  <si>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</si>
  <si>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</si>
  <si>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</si>
  <si>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</si>
  <si>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</si>
  <si>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</si>
  <si>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</si>
  <si>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</si>
  <si>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</si>
  <si>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</si>
  <si>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</si>
  <si>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</si>
  <si>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</si>
  <si>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</si>
  <si>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</si>
  <si>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</si>
  <si>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</si>
  <si>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</si>
  <si>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</si>
  <si>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</si>
  <si>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</si>
  <si>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</si>
  <si>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</si>
  <si>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</si>
  <si>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</si>
  <si>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</si>
  <si>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</si>
  <si>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</si>
  <si>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</si>
  <si>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</si>
  <si>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</si>
  <si>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</si>
  <si>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</si>
  <si>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</si>
  <si>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</si>
  <si>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</si>
  <si>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</si>
  <si>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</si>
  <si>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</si>
  <si>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</si>
  <si>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</si>
  <si>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</si>
  <si>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</si>
  <si>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</si>
  <si>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</si>
  <si>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</si>
  <si>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</si>
  <si>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</si>
  <si>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</si>
  <si>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</si>
  <si>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</si>
  <si>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</si>
  <si>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</si>
  <si>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</si>
  <si>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</si>
  <si>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</si>
  <si>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</si>
  <si>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</si>
  <si>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</si>
  <si>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</si>
  <si>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</si>
  <si>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</si>
  <si>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</si>
  <si>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</si>
  <si>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</si>
  <si>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</si>
  <si>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</si>
  <si>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</si>
  <si>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</si>
  <si>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</si>
  <si>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</si>
  <si>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</si>
  <si>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</si>
  <si>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</si>
  <si>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</si>
  <si>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</si>
  <si>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</si>
  <si>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</si>
  <si>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</si>
  <si>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</si>
  <si>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</si>
  <si>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</si>
  <si>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</si>
  <si>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</si>
  <si>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</si>
  <si>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</si>
  <si>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</si>
  <si>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</si>
  <si>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</si>
  <si>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</si>
  <si>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</si>
  <si>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</si>
  <si>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</si>
  <si>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</si>
  <si>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</si>
  <si>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</si>
  <si>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</si>
  <si>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</si>
  <si>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</si>
  <si>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</si>
  <si>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</si>
  <si>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</si>
  <si>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</si>
  <si>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</si>
  <si>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</si>
  <si>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</si>
  <si>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</si>
  <si>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</si>
  <si>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</si>
  <si>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</si>
  <si>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</si>
  <si>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</si>
  <si>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</si>
  <si>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</si>
  <si>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</si>
  <si>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</si>
  <si>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</si>
  <si>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</si>
  <si>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</si>
  <si>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</si>
  <si>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</si>
  <si>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</si>
  <si>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</si>
  <si>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</si>
  <si>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</si>
  <si>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</si>
  <si>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</si>
  <si>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</si>
  <si>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</si>
  <si>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</si>
  <si>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</si>
  <si>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</si>
  <si>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</si>
  <si>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</si>
  <si>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</si>
  <si>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</si>
  <si>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</si>
  <si>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</si>
  <si>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</si>
  <si>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</si>
  <si>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</si>
  <si>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</si>
  <si>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</si>
  <si>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</si>
  <si>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</si>
  <si>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</si>
  <si>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</si>
  <si>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</si>
  <si>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</si>
  <si>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</si>
  <si>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</si>
  <si>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</si>
  <si>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</si>
  <si>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</si>
  <si>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</si>
  <si>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</si>
  <si>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</si>
  <si>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</si>
  <si>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</si>
  <si>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</si>
  <si>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</si>
  <si>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</si>
  <si>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</si>
  <si>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</si>
  <si>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</si>
  <si>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</si>
  <si>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</si>
  <si>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</si>
  <si>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</si>
  <si>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</si>
  <si>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</si>
  <si>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</si>
  <si>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</si>
  <si>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</si>
  <si>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</si>
  <si>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</si>
  <si>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</si>
  <si>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</si>
  <si>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</si>
  <si>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</si>
  <si>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</si>
  <si>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</si>
  <si>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</si>
  <si>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</si>
  <si>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</si>
  <si>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</si>
  <si>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</si>
  <si>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</si>
  <si>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</si>
  <si>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</si>
  <si>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</si>
  <si>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</si>
  <si>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</si>
  <si>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</si>
  <si>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</si>
  <si>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</si>
  <si>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</si>
  <si>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</si>
  <si>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</si>
  <si>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</si>
  <si>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</si>
  <si>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</si>
  <si>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</si>
  <si>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</si>
  <si>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</si>
  <si>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</si>
  <si>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</si>
  <si>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</si>
  <si>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</si>
  <si>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</si>
  <si>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</si>
  <si>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</si>
  <si>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</si>
  <si>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</si>
  <si>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</si>
  <si>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</si>
  <si>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</si>
  <si>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</si>
  <si>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</si>
  <si>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</si>
  <si>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</si>
  <si>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</si>
  <si>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</si>
  <si>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</si>
  <si>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</si>
  <si>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</si>
  <si>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</si>
  <si>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</si>
  <si>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</si>
  <si>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</si>
  <si>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</si>
  <si>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</si>
  <si>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</si>
  <si>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</si>
  <si>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</si>
  <si>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</si>
  <si>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</si>
  <si>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</si>
  <si>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</si>
  <si>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</si>
  <si>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</si>
  <si>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</si>
  <si>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</si>
  <si>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</si>
  <si>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</si>
  <si>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</si>
  <si>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</si>
  <si>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</si>
  <si>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</si>
  <si>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</si>
  <si>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</si>
  <si>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</si>
  <si>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</si>
  <si>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</si>
  <si>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</si>
  <si>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</si>
  <si>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</si>
  <si>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</si>
  <si>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</si>
  <si>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</si>
  <si>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</si>
  <si>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</si>
  <si>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</si>
  <si>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</si>
  <si>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</si>
  <si>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</si>
  <si>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</si>
  <si>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</si>
  <si>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</si>
  <si>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</si>
  <si>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</si>
  <si>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</si>
  <si>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</si>
  <si>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</si>
  <si>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</si>
  <si>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</si>
  <si>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</si>
  <si>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</si>
  <si>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</si>
  <si>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</si>
  <si>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</si>
  <si>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</si>
  <si>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</si>
  <si>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</si>
  <si>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</si>
  <si>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</si>
  <si>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</si>
  <si>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</si>
  <si>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</si>
  <si>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</si>
  <si>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</si>
  <si>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</si>
  <si>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</si>
  <si>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</si>
  <si>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</si>
  <si>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</si>
  <si>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</si>
  <si>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</si>
  <si>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</si>
  <si>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</si>
  <si>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</si>
  <si>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</si>
  <si>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</si>
  <si>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</si>
  <si>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</si>
  <si>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</si>
  <si>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</si>
  <si>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</si>
  <si>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</si>
  <si>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</si>
  <si>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</si>
  <si>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</si>
  <si>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</si>
  <si>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</si>
  <si>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</si>
  <si>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</si>
  <si>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</si>
  <si>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</si>
  <si>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</si>
  <si>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</si>
  <si>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</si>
  <si>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</si>
  <si>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</si>
  <si>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</si>
  <si>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</si>
  <si>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</si>
  <si>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</si>
  <si>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</si>
  <si>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</si>
  <si>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</si>
  <si>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</si>
  <si>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</si>
  <si>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</si>
  <si>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</si>
  <si>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</si>
  <si>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</si>
  <si>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</si>
  <si>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</si>
  <si>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</si>
  <si>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</si>
  <si>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</si>
  <si>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</si>
  <si>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</si>
  <si>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</si>
  <si>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</si>
  <si>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</si>
  <si>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</si>
  <si>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</si>
  <si>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</si>
  <si>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</si>
  <si>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</si>
  <si>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</si>
  <si>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</si>
  <si>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</si>
  <si>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</si>
  <si>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</si>
  <si>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</si>
  <si>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</si>
  <si>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</si>
  <si>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</si>
  <si>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</si>
  <si>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</si>
  <si>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</si>
  <si>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</si>
  <si>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</si>
  <si>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</si>
  <si>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</si>
  <si>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</si>
  <si>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</si>
  <si>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</si>
  <si>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</si>
  <si>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</si>
  <si>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</si>
  <si>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</si>
  <si>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</si>
  <si>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</si>
  <si>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</si>
  <si>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</si>
  <si>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</si>
  <si>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</si>
  <si>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</si>
  <si>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</si>
  <si>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</si>
  <si>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</si>
  <si>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</si>
  <si>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</si>
  <si>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</si>
  <si>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</si>
  <si>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</si>
  <si>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</si>
  <si>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</si>
  <si>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</si>
  <si>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</si>
  <si>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</si>
  <si>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</si>
  <si>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</si>
  <si>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</si>
  <si>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</si>
  <si>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</si>
  <si>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</si>
  <si>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</si>
  <si>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</si>
  <si>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</si>
  <si>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</si>
  <si>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</si>
  <si>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</si>
  <si>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</si>
  <si>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</si>
  <si>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</si>
  <si>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</si>
  <si>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</si>
  <si>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</si>
  <si>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</si>
  <si>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</si>
  <si>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</si>
  <si>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</si>
  <si>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</si>
  <si>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</si>
  <si>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</si>
  <si>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</si>
  <si>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</si>
  <si>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</si>
  <si>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</si>
  <si>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</si>
  <si>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</si>
  <si>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</si>
  <si>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</si>
  <si>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</si>
  <si>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</si>
  <si>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</si>
  <si>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</si>
  <si>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</si>
  <si>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</si>
  <si>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</si>
  <si>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</si>
  <si>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</si>
  <si>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</si>
  <si>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</si>
  <si>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</si>
  <si>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</si>
  <si>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</si>
  <si>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</si>
  <si>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</si>
  <si>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</si>
  <si>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</si>
  <si>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</si>
  <si>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</si>
  <si>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</si>
  <si>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</si>
  <si>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</si>
  <si>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</si>
  <si>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</si>
  <si>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</si>
  <si>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</si>
  <si>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</si>
  <si>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</si>
  <si>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</si>
  <si>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</si>
  <si>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</si>
  <si>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</si>
  <si>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</si>
  <si>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</si>
  <si>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</si>
  <si>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</si>
  <si>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</si>
  <si>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</si>
  <si>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</si>
  <si>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</si>
  <si>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</si>
  <si>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</si>
  <si>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</si>
  <si>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</si>
  <si>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</si>
  <si>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</si>
  <si>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</si>
  <si>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</si>
  <si>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</si>
  <si>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</si>
  <si>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</si>
  <si>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</si>
  <si>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</si>
  <si>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</si>
  <si>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</si>
  <si>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</si>
  <si>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</si>
  <si>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</si>
  <si>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</si>
  <si>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</si>
  <si>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</si>
  <si>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</si>
  <si>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</si>
  <si>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</si>
  <si>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</si>
  <si>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</si>
  <si>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</si>
  <si>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</si>
  <si>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</si>
  <si>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</si>
  <si>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</si>
  <si>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</si>
  <si>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</si>
  <si>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</si>
  <si>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</si>
  <si>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</si>
  <si>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</si>
  <si>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</si>
  <si>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</si>
  <si>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</si>
  <si>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</si>
  <si>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</si>
  <si>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</si>
  <si>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</si>
  <si>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</si>
  <si>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</si>
  <si>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</si>
  <si>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</si>
  <si>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</si>
  <si>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</si>
  <si>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</si>
  <si>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</si>
  <si>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</si>
  <si>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</si>
  <si>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</si>
  <si>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</si>
  <si>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</si>
  <si>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</si>
  <si>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</si>
  <si>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</si>
  <si>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</si>
  <si>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</si>
  <si>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</si>
  <si>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</si>
  <si>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</si>
  <si>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</si>
  <si>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</si>
  <si>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</si>
  <si>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</si>
  <si>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</si>
  <si>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</si>
  <si>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</si>
  <si>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</si>
  <si>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</si>
  <si>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</si>
  <si>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</si>
  <si>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</si>
  <si>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</si>
  <si>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</si>
  <si>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</si>
  <si>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</si>
  <si>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</si>
  <si>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</si>
  <si>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</si>
  <si>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</si>
  <si>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</si>
  <si>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</si>
  <si>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</si>
  <si>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</si>
  <si>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</si>
  <si>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</si>
  <si>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</si>
  <si>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</si>
  <si>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</si>
  <si>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</si>
  <si>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</si>
  <si>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</si>
  <si>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</si>
  <si>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</si>
  <si>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</si>
  <si>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</si>
  <si>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</si>
  <si>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</si>
  <si>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</si>
  <si>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</si>
  <si>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</si>
  <si>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</si>
  <si>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</si>
  <si>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</si>
  <si>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</si>
  <si>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</si>
  <si>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</si>
  <si>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</si>
  <si>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</si>
  <si>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</si>
  <si>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</si>
  <si>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</si>
  <si>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</si>
  <si>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</si>
  <si>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</si>
  <si>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</si>
  <si>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</si>
  <si>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</si>
  <si>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</si>
  <si>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</si>
  <si>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</si>
  <si>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</si>
  <si>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</si>
  <si>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</si>
  <si>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</si>
  <si>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</si>
  <si>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</si>
  <si>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</si>
  <si>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</si>
  <si>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</si>
  <si>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</si>
  <si>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</si>
  <si>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</si>
  <si>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</si>
  <si>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</si>
  <si>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</si>
  <si>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</si>
  <si>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</si>
  <si>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</si>
  <si>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</si>
  <si>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</si>
  <si>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</si>
  <si>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</si>
  <si>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</si>
  <si>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</si>
  <si>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</si>
  <si>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</si>
  <si>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</si>
  <si>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</si>
  <si>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</si>
  <si>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</si>
  <si>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</si>
  <si>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</si>
  <si>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</si>
  <si>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</si>
  <si>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</si>
  <si>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</si>
  <si>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</si>
  <si>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</si>
  <si>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</si>
  <si>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</si>
  <si>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</si>
  <si>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</si>
  <si>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</si>
  <si>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</si>
  <si>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</si>
  <si>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</si>
  <si>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</si>
  <si>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</si>
  <si>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</si>
  <si>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</si>
  <si>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</si>
  <si>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</si>
  <si>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</si>
  <si>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</si>
  <si>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</si>
  <si>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</si>
  <si>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</si>
  <si>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</si>
  <si>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</si>
  <si>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</si>
  <si>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</si>
  <si>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</si>
  <si>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</si>
  <si>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</si>
  <si>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</si>
  <si>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</si>
  <si>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</si>
  <si>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</si>
  <si>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</si>
  <si>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</si>
  <si>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</si>
  <si>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</si>
  <si>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</si>
  <si>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</si>
  <si>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</si>
  <si>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</si>
  <si>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</si>
  <si>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</si>
  <si>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</si>
  <si>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</si>
  <si>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</si>
  <si>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</si>
  <si>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</si>
  <si>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</si>
  <si>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</si>
  <si>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</si>
  <si>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</si>
  <si>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</si>
  <si>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</si>
  <si>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</si>
  <si>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</si>
  <si>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</si>
  <si>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</si>
  <si>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</si>
  <si>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</si>
  <si>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</si>
  <si>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</si>
  <si>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</si>
  <si>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</si>
  <si>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</si>
  <si>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</si>
  <si>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</si>
  <si>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</si>
  <si>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</si>
  <si>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</si>
  <si>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</si>
  <si>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</si>
  <si>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</si>
  <si>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</si>
  <si>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</si>
  <si>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</si>
  <si>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</si>
  <si>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</si>
  <si>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</si>
  <si>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</si>
  <si>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</si>
  <si>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</si>
  <si>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</si>
  <si>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</si>
  <si>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</si>
  <si>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</si>
  <si>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</si>
  <si>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</si>
  <si>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</si>
  <si>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</si>
  <si>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</si>
  <si>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</si>
  <si>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</si>
  <si>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</si>
  <si>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</si>
  <si>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</si>
  <si>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</si>
  <si>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</si>
  <si>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</si>
  <si>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</si>
  <si>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</si>
  <si>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</si>
  <si>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</si>
  <si>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</si>
  <si>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</si>
  <si>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</si>
  <si>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</si>
  <si>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</si>
  <si>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</si>
  <si>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</si>
  <si>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</si>
  <si>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</si>
  <si>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</si>
  <si>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</si>
  <si>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</si>
  <si>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</si>
  <si>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</si>
  <si>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</si>
  <si>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</si>
  <si>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</si>
  <si>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</si>
  <si>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</si>
  <si>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</si>
  <si>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</si>
  <si>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</si>
  <si>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</si>
  <si>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</si>
  <si>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</si>
  <si>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</si>
  <si>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</si>
  <si>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</si>
  <si>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</si>
  <si>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</si>
  <si>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</si>
  <si>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</si>
  <si>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</si>
  <si>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</si>
  <si>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</si>
  <si>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</si>
  <si>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</si>
  <si>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</si>
  <si>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</si>
  <si>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</si>
  <si>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</si>
  <si>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</si>
  <si>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</si>
  <si>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</si>
  <si>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</si>
  <si>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</si>
  <si>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</si>
  <si>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</si>
  <si>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</si>
  <si>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</si>
  <si>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</si>
  <si>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</si>
  <si>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</si>
  <si>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</si>
  <si>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</si>
  <si>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</si>
  <si>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</si>
  <si>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</si>
  <si>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</si>
  <si>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</si>
  <si>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</si>
  <si>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</si>
  <si>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</si>
  <si>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</si>
  <si>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</si>
  <si>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</si>
  <si>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</si>
  <si>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</si>
  <si>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</si>
  <si>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</si>
  <si>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</si>
  <si>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</si>
  <si>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</si>
  <si>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</si>
  <si>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</si>
  <si>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</si>
  <si>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</si>
  <si>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</si>
  <si>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</si>
  <si>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</si>
  <si>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</si>
  <si>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</si>
  <si>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</si>
  <si>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</si>
  <si>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</si>
  <si>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</si>
  <si>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</si>
  <si>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</si>
  <si>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</si>
  <si>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</si>
  <si>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</si>
  <si>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</si>
  <si>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</si>
  <si>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</si>
  <si>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</si>
  <si>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</si>
  <si>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</si>
  <si>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</si>
  <si>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</si>
  <si>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</si>
  <si>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</si>
  <si>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</si>
  <si>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</si>
  <si>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</si>
  <si>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</si>
  <si>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</si>
  <si>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</si>
  <si>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</si>
  <si>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</si>
  <si>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</si>
  <si>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</si>
  <si>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</si>
  <si>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</si>
  <si>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</si>
  <si>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</si>
  <si>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</si>
  <si>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</si>
  <si>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</si>
  <si>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</si>
  <si>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</si>
  <si>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</si>
  <si>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</si>
  <si>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</si>
  <si>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</si>
  <si>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</si>
  <si>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</si>
  <si>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</si>
  <si>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</si>
  <si>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</si>
  <si>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</si>
  <si>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</si>
  <si>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</si>
  <si>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</si>
  <si>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</si>
  <si>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</si>
  <si>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</si>
  <si>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</si>
  <si>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</si>
  <si>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</si>
  <si>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</si>
  <si>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</si>
  <si>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</si>
  <si>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</si>
  <si>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</si>
  <si>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</si>
  <si>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</si>
  <si>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</si>
  <si>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</si>
  <si>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</si>
  <si>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</si>
  <si>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</si>
  <si>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</si>
  <si>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</si>
  <si>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</si>
  <si>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</si>
  <si>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</si>
  <si>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</si>
  <si>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</si>
  <si>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</si>
  <si>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</si>
  <si>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</si>
  <si>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</si>
  <si>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</si>
  <si>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</si>
  <si>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</si>
  <si>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</si>
  <si>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</si>
  <si>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</si>
  <si>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</si>
  <si>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</si>
  <si>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</si>
  <si>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</si>
  <si>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</si>
  <si>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</si>
  <si>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</si>
  <si>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</si>
  <si>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</si>
  <si>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</si>
  <si>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</si>
  <si>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</si>
  <si>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</si>
  <si>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</si>
  <si>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</si>
  <si>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</si>
  <si>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</si>
  <si>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</si>
  <si>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</si>
  <si>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</si>
  <si>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</si>
  <si>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</si>
  <si>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</si>
  <si>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</si>
  <si>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</si>
  <si>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</si>
  <si>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</si>
  <si>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</si>
  <si>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</si>
  <si>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</si>
  <si>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</si>
  <si>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</si>
  <si>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</si>
  <si>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</si>
  <si>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</si>
  <si>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</si>
  <si>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</si>
  <si>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</si>
  <si>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</si>
  <si>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</si>
  <si>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</si>
  <si>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</si>
  <si>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</si>
  <si>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</si>
  <si>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</si>
  <si>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</si>
  <si>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</si>
  <si>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</si>
  <si>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</si>
  <si>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</si>
  <si>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</si>
  <si>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</si>
  <si>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</si>
  <si>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</si>
  <si>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</si>
  <si>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</si>
  <si>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</si>
  <si>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</si>
  <si>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</si>
  <si>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</si>
  <si>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</si>
  <si>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</si>
  <si>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</si>
  <si>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</si>
  <si>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</si>
  <si>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</si>
  <si>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</si>
  <si>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</si>
  <si>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</si>
  <si>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</si>
  <si>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</si>
  <si>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</si>
  <si>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</si>
  <si>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</si>
  <si>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</si>
  <si>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</si>
  <si>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</si>
  <si>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</si>
  <si>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</si>
  <si>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</si>
  <si>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</si>
  <si>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</si>
  <si>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</si>
  <si>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</si>
  <si>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</si>
  <si>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</si>
  <si>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</si>
  <si>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</si>
  <si>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</si>
  <si>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</si>
  <si>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</si>
  <si>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</si>
  <si>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</si>
  <si>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</si>
  <si>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</si>
  <si>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</si>
  <si>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</si>
  <si>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</si>
  <si>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</si>
  <si>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</si>
  <si>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</si>
  <si>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</si>
  <si>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</si>
  <si>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</si>
  <si>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</si>
  <si>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</si>
  <si>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</si>
  <si>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</si>
  <si>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</si>
  <si>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</si>
  <si>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</si>
  <si>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</si>
  <si>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</si>
  <si>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</si>
  <si>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</si>
  <si>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</si>
  <si>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</si>
  <si>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</si>
  <si>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</si>
  <si>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</si>
  <si>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</si>
  <si>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</si>
  <si>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</si>
  <si>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</si>
  <si>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</si>
  <si>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</si>
  <si>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</si>
  <si>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</si>
  <si>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</si>
  <si>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</si>
  <si>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</si>
  <si>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</si>
  <si>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</si>
  <si>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</si>
  <si>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</si>
  <si>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</si>
  <si>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</si>
  <si>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</si>
  <si>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</si>
  <si>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</si>
  <si>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</si>
  <si>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</si>
  <si>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</si>
  <si>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</si>
  <si>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</si>
  <si>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</si>
  <si>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</si>
  <si>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</si>
  <si>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</si>
  <si>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</si>
  <si>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</si>
  <si>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</si>
  <si>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</si>
  <si>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</si>
  <si>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</si>
  <si>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</si>
  <si>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</si>
  <si>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</si>
  <si>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</si>
  <si>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</si>
  <si>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</si>
  <si>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</si>
  <si>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</si>
  <si>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</si>
  <si>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</si>
  <si>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</si>
  <si>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</si>
  <si>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</si>
  <si>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</si>
  <si>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</si>
  <si>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</si>
  <si>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</si>
  <si>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</si>
  <si>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</si>
  <si>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</si>
  <si>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</si>
  <si>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</si>
  <si>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</si>
  <si>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</si>
  <si>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</si>
  <si>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</si>
  <si>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</si>
  <si>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</si>
  <si>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</si>
  <si>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</si>
  <si>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</si>
  <si>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</si>
  <si>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</si>
  <si>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</si>
  <si>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</si>
  <si>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</si>
  <si>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</si>
  <si>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</si>
  <si>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</si>
  <si>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</si>
  <si>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</si>
  <si>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</si>
  <si>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</si>
  <si>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</si>
  <si>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</si>
  <si>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</si>
  <si>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</si>
  <si>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</si>
  <si>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</si>
  <si>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</si>
  <si>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</si>
  <si>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</si>
  <si>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</si>
  <si>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</si>
  <si>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</si>
  <si>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</si>
  <si>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</si>
  <si>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</si>
  <si>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</si>
  <si>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</si>
  <si>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</si>
  <si>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</si>
  <si>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</si>
  <si>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</si>
  <si>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</si>
  <si>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</si>
  <si>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</si>
  <si>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</si>
  <si>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</si>
  <si>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</si>
  <si>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</si>
  <si>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</si>
  <si>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</si>
  <si>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</si>
  <si>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</si>
  <si>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</si>
  <si>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</si>
  <si>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</si>
  <si>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</si>
  <si>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</si>
  <si>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</si>
  <si>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</si>
  <si>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</si>
  <si>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</si>
  <si>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</si>
  <si>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</si>
  <si>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</si>
  <si>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</si>
  <si>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</si>
  <si>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</si>
  <si>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</si>
  <si>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</si>
  <si>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</si>
  <si>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</si>
  <si>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</si>
  <si>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</si>
  <si>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</si>
  <si>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</si>
  <si>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</si>
  <si>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</si>
  <si>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</si>
  <si>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</si>
  <si>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</si>
  <si>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</si>
  <si>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</si>
  <si>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</si>
  <si>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</si>
  <si>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</si>
  <si>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</si>
  <si>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</si>
  <si>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</si>
  <si>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</si>
  <si>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</si>
  <si>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</si>
  <si>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</si>
  <si>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</si>
  <si>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</si>
  <si>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</si>
  <si>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</si>
  <si>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</si>
  <si>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</si>
  <si>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</si>
  <si>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</si>
  <si>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</si>
  <si>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</si>
  <si>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</si>
  <si>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</si>
  <si>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</si>
  <si>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</si>
  <si>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</si>
  <si>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</si>
  <si>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</si>
  <si>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</si>
  <si>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</si>
  <si>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</si>
  <si>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</si>
  <si>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</si>
  <si>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</si>
  <si>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</si>
  <si>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</si>
  <si>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</si>
  <si>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</si>
  <si>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</si>
  <si>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</si>
  <si>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</si>
  <si>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</si>
  <si>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</si>
  <si>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</si>
  <si>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</si>
  <si>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</si>
  <si>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</si>
  <si>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</si>
  <si>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</si>
  <si>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</si>
  <si>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</si>
  <si>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</si>
  <si>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</si>
  <si>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</si>
  <si>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</si>
  <si>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</si>
  <si>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</si>
  <si>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</si>
  <si>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</si>
  <si>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</si>
  <si>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</si>
  <si>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</si>
  <si>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</si>
  <si>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</si>
  <si>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</si>
  <si>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</si>
  <si>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</si>
  <si>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</si>
  <si>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</si>
  <si>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</si>
  <si>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</si>
  <si>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</si>
  <si>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</si>
  <si>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</si>
  <si>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</si>
  <si>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</si>
  <si>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</si>
  <si>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</si>
  <si>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</si>
  <si>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</si>
  <si>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</si>
  <si>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</si>
  <si>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</si>
  <si>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</si>
  <si>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</si>
  <si>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</si>
  <si>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</si>
  <si>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</si>
  <si>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</si>
  <si>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</si>
  <si>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</si>
  <si>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</si>
  <si>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</si>
  <si>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</si>
  <si>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</si>
  <si>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</si>
  <si>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</si>
  <si>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</si>
  <si>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</si>
  <si>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</si>
  <si>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</si>
  <si>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</si>
  <si>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</si>
  <si>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</si>
  <si>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</si>
  <si>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</si>
  <si>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</si>
  <si>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</si>
  <si>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</si>
  <si>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</si>
  <si>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</si>
  <si>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</si>
  <si>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</si>
  <si>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</si>
  <si>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</si>
  <si>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</si>
  <si>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</si>
  <si>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</si>
  <si>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</si>
  <si>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</si>
  <si>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</si>
  <si>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</si>
  <si>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</si>
  <si>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</si>
  <si>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</si>
  <si>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</si>
  <si>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</si>
  <si>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</si>
  <si>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</si>
  <si>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</si>
  <si>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</si>
  <si>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</si>
  <si>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</si>
  <si>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</si>
  <si>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</si>
  <si>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</si>
  <si>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</si>
  <si>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</si>
  <si>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</si>
  <si>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</si>
  <si>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</si>
  <si>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</si>
  <si>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</si>
  <si>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</si>
  <si>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</si>
  <si>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</si>
  <si>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</si>
  <si>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</si>
  <si>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</si>
  <si>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</si>
  <si>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</si>
  <si>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</si>
  <si>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</si>
  <si>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</si>
  <si>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</si>
  <si>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</si>
  <si>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</si>
  <si>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</si>
  <si>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</si>
  <si>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</si>
  <si>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</si>
  <si>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</si>
  <si>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</si>
  <si>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</si>
  <si>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</si>
  <si>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</si>
  <si>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</si>
  <si>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</si>
  <si>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</si>
  <si>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</si>
  <si>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</si>
  <si>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</si>
  <si>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</si>
  <si>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</si>
  <si>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</si>
  <si>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</si>
  <si>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</si>
  <si>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</si>
  <si>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</si>
  <si>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</si>
  <si>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</si>
  <si>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</si>
  <si>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</si>
  <si>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</si>
  <si>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</si>
  <si>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</si>
  <si>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</si>
  <si>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</si>
  <si>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</si>
  <si>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</si>
  <si>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</si>
  <si>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</si>
  <si>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</si>
  <si>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</si>
  <si>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</si>
  <si>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</si>
  <si>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</si>
  <si>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</si>
  <si>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</si>
  <si>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</si>
  <si>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</si>
  <si>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</si>
  <si>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</si>
  <si>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</si>
  <si>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</si>
  <si>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</si>
  <si>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</si>
  <si>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</si>
  <si>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</si>
  <si>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</si>
  <si>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</si>
  <si>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</si>
  <si>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</si>
  <si>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</si>
  <si>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</si>
  <si>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</si>
  <si>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</si>
  <si>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</si>
  <si>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</si>
  <si>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</si>
  <si>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</si>
  <si>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</si>
  <si>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</si>
  <si>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</si>
  <si>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</si>
  <si>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</si>
  <si>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</si>
  <si>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</si>
  <si>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</si>
  <si>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</si>
  <si>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</si>
  <si>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</si>
  <si>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</si>
  <si>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</si>
  <si>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</si>
  <si>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</si>
  <si>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</si>
  <si>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</si>
  <si>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</si>
  <si>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</si>
  <si>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</si>
  <si>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</si>
  <si>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</si>
  <si>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</si>
  <si>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</si>
  <si>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</si>
  <si>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</si>
  <si>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</si>
  <si>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</si>
  <si>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</si>
  <si>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</si>
  <si>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</si>
  <si>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</si>
  <si>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</si>
  <si>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</si>
  <si>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</si>
  <si>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</si>
  <si>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</si>
  <si>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</si>
  <si>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</si>
  <si>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</si>
  <si>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</si>
  <si>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</si>
  <si>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</si>
  <si>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</si>
  <si>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</si>
  <si>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</si>
  <si>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</si>
  <si>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</si>
  <si>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</si>
  <si>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</si>
  <si>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</si>
  <si>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</si>
  <si>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</si>
  <si>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</si>
  <si>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</si>
  <si>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</si>
  <si>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</si>
  <si>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</si>
  <si>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</si>
  <si>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</si>
  <si>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</si>
  <si>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</si>
  <si>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</si>
  <si>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</si>
  <si>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</si>
  <si>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</si>
  <si>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</si>
  <si>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</si>
  <si>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</si>
  <si>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</si>
  <si>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</si>
  <si>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</si>
  <si>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</si>
  <si>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</si>
  <si>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</si>
  <si>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</si>
  <si>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</si>
  <si>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</si>
  <si>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</si>
  <si>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</si>
  <si>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</si>
  <si>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</si>
  <si>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</si>
  <si>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</si>
  <si>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</si>
  <si>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</si>
  <si>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</si>
  <si>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</si>
  <si>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</si>
  <si>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</si>
  <si>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</si>
  <si>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</si>
  <si>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</si>
  <si>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</si>
  <si>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</si>
  <si>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</si>
  <si>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</si>
  <si>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</si>
  <si>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</si>
  <si>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</si>
  <si>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</si>
  <si>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</si>
  <si>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</si>
  <si>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</si>
  <si>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</si>
  <si>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</si>
  <si>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</si>
  <si>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</si>
  <si>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</si>
  <si>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</si>
  <si>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</si>
  <si>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</si>
  <si>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</si>
  <si>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</si>
  <si>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</si>
  <si>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</si>
  <si>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</si>
  <si>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</si>
  <si>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</si>
  <si>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</si>
  <si>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</si>
  <si>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</si>
  <si>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</si>
  <si>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</si>
  <si>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</si>
  <si>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</si>
  <si>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</si>
  <si>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</si>
  <si>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</si>
  <si>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</si>
  <si>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</si>
  <si>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</si>
  <si>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</si>
  <si>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</si>
  <si>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</si>
  <si>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</si>
  <si>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</si>
  <si>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</si>
  <si>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</si>
  <si>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</si>
  <si>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</si>
  <si>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</si>
  <si>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</si>
  <si>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</si>
  <si>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</si>
  <si>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</si>
  <si>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</si>
  <si>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</si>
  <si>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</si>
  <si>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</si>
  <si>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</si>
  <si>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</si>
  <si>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</si>
  <si>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</si>
  <si>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</si>
  <si>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</si>
  <si>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</si>
  <si>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</si>
  <si>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</si>
  <si>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</si>
  <si>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</si>
  <si>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</si>
  <si>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</si>
  <si>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</si>
  <si>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</si>
  <si>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</si>
  <si>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</si>
  <si>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</si>
  <si>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</si>
  <si>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</si>
  <si>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</si>
  <si>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</si>
  <si>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</si>
  <si>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</si>
  <si>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</si>
  <si>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</si>
  <si>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</si>
  <si>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</si>
  <si>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</si>
  <si>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</si>
  <si>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</si>
  <si>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</si>
  <si>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</si>
  <si>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</si>
  <si>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</si>
  <si>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</si>
  <si>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</si>
  <si>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</si>
  <si>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</si>
  <si>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</si>
  <si>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</si>
  <si>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</si>
  <si>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</si>
  <si>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</si>
  <si>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</si>
  <si>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</si>
  <si>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</si>
  <si>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</si>
  <si>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</si>
  <si>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</si>
  <si>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</si>
  <si>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</si>
  <si>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</si>
  <si>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</si>
  <si>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</si>
  <si>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</si>
  <si>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</si>
  <si>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</si>
  <si>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</si>
  <si>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</si>
  <si>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</si>
  <si>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</si>
  <si>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</si>
  <si>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</si>
  <si>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</si>
  <si>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</si>
  <si>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</si>
  <si>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</si>
  <si>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</si>
  <si>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</si>
  <si>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</si>
  <si>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</si>
  <si>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</si>
  <si>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</si>
  <si>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</si>
  <si>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</si>
  <si>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</si>
  <si>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</si>
  <si>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</si>
  <si>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</si>
  <si>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</si>
  <si>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</si>
  <si>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</si>
  <si>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</si>
  <si>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</si>
  <si>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</si>
  <si>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</si>
  <si>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</si>
  <si>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</si>
  <si>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</si>
  <si>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</si>
  <si>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</si>
  <si>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</si>
  <si>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</si>
  <si>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</si>
  <si>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</si>
  <si>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</si>
  <si>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</si>
  <si>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</si>
  <si>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</si>
  <si>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</si>
  <si>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</si>
  <si>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</si>
  <si>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</si>
  <si>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</si>
  <si>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</si>
  <si>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</si>
  <si>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</si>
  <si>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</si>
  <si>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</si>
  <si>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</si>
  <si>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</si>
  <si>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</si>
  <si>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</si>
  <si>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</si>
  <si>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</si>
  <si>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</si>
  <si>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</si>
  <si>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</si>
  <si>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</si>
  <si>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</si>
  <si>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</si>
  <si>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</si>
  <si>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</si>
  <si>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</si>
  <si>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</si>
  <si>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</si>
  <si>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</si>
  <si>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</si>
  <si>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</si>
  <si>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</si>
  <si>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</si>
  <si>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</si>
  <si>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</si>
  <si>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</si>
  <si>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</si>
  <si>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</si>
  <si>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</si>
  <si>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</si>
  <si>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</si>
  <si>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</si>
  <si>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</si>
  <si>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</si>
  <si>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</si>
  <si>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</si>
  <si>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</si>
  <si>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</si>
  <si>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</si>
  <si>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</si>
  <si>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</si>
  <si>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</si>
  <si>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</si>
  <si>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</si>
  <si>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</si>
  <si>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</si>
  <si>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</si>
  <si>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</si>
  <si>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</si>
  <si>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</si>
  <si>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</si>
  <si>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</si>
  <si>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</si>
  <si>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</si>
  <si>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</si>
  <si>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</si>
  <si>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</si>
  <si>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</si>
  <si>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</si>
  <si>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</si>
  <si>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</si>
  <si>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</si>
  <si>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</si>
  <si>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</si>
  <si>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</si>
  <si>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</si>
  <si>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</si>
  <si>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</si>
  <si>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</si>
  <si>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</si>
  <si>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</si>
  <si>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</si>
  <si>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</si>
  <si>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</si>
  <si>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</si>
  <si>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</si>
  <si>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</si>
  <si>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</si>
  <si>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</si>
  <si>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</si>
  <si>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</si>
  <si>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</si>
  <si>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</si>
  <si>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</si>
  <si>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</si>
  <si>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</si>
  <si>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</si>
  <si>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</si>
  <si>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</si>
  <si>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</si>
  <si>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</si>
  <si>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</si>
  <si>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</si>
  <si>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</si>
  <si>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</si>
  <si>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</si>
  <si>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</si>
  <si>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</si>
  <si>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</si>
  <si>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</si>
  <si>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</si>
  <si>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</si>
  <si>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</si>
  <si>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</si>
  <si>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</si>
  <si>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</si>
  <si>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</si>
  <si>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</si>
  <si>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</si>
  <si>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</si>
  <si>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</si>
  <si>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</si>
  <si>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</si>
  <si>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</si>
  <si>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</si>
  <si>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</si>
  <si>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</si>
  <si>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</si>
  <si>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</si>
  <si>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</si>
  <si>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</si>
  <si>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</si>
  <si>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</si>
  <si>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</si>
  <si>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</si>
  <si>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</si>
  <si>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</si>
  <si>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</si>
  <si>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</si>
  <si>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</si>
  <si>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</si>
  <si>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</si>
  <si>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</si>
  <si>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</si>
  <si>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</si>
  <si>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</si>
  <si>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</si>
  <si>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</si>
  <si>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</si>
  <si>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</si>
  <si>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</si>
  <si>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</si>
  <si>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</si>
  <si>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</si>
  <si>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</si>
  <si>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</si>
  <si>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</si>
  <si>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</si>
  <si>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</si>
  <si>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</si>
  <si>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</si>
  <si>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</si>
  <si>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</si>
  <si>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</si>
  <si>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</si>
  <si>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</si>
  <si>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</si>
  <si>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</si>
  <si>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</si>
  <si>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</si>
  <si>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</si>
  <si>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</si>
  <si>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</si>
  <si>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</si>
  <si>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</si>
  <si>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</si>
  <si>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</si>
  <si>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</si>
  <si>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</si>
  <si>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</si>
  <si>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</si>
  <si>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</si>
  <si>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</si>
  <si>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</si>
  <si>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</si>
  <si>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</si>
  <si>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</si>
  <si>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</si>
  <si>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</si>
  <si>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</si>
  <si>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</si>
  <si>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</si>
  <si>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</si>
  <si>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</si>
  <si>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</si>
  <si>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</si>
  <si>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</si>
  <si>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</si>
  <si>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</si>
  <si>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</si>
  <si>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</si>
  <si>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</si>
  <si>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</si>
  <si>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</si>
  <si>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</si>
  <si>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</si>
  <si>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</si>
  <si>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</si>
  <si>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</si>
  <si>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</si>
  <si>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</si>
  <si>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</si>
  <si>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</si>
  <si>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</si>
  <si>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</si>
  <si>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</si>
  <si>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</si>
  <si>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</si>
  <si>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</si>
  <si>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</si>
  <si>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</si>
  <si>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</si>
  <si>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</si>
  <si>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</si>
  <si>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</si>
  <si>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</si>
  <si>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</si>
  <si>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</si>
  <si>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</si>
  <si>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</si>
  <si>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</si>
  <si>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</si>
  <si>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</si>
  <si>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</si>
  <si>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</si>
  <si>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</si>
  <si>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</si>
  <si>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</si>
  <si>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</si>
  <si>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</si>
  <si>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</si>
  <si>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</si>
  <si>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</si>
  <si>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</si>
  <si>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</si>
  <si>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</si>
  <si>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</si>
  <si>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</si>
  <si>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</si>
  <si>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</si>
  <si>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</si>
  <si>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</si>
  <si>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</si>
  <si>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</si>
  <si>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</si>
  <si>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</si>
  <si>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</si>
  <si>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</si>
  <si>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</si>
  <si>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</si>
  <si>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</si>
  <si>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</si>
  <si>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</si>
  <si>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</si>
  <si>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</si>
  <si>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</si>
  <si>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</si>
  <si>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</si>
  <si>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</si>
  <si>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</si>
  <si>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</si>
  <si>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</si>
  <si>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</si>
  <si>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</si>
  <si>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</si>
  <si>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</si>
  <si>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</si>
  <si>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</si>
  <si>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</si>
  <si>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</si>
  <si>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</si>
  <si>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</si>
  <si>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</si>
  <si>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</si>
  <si>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</si>
  <si>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</si>
  <si>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</si>
  <si>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</si>
  <si>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</si>
  <si>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</si>
  <si>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</si>
  <si>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</si>
  <si>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</si>
  <si>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</si>
  <si>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</si>
  <si>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</si>
  <si>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</si>
  <si>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</si>
  <si>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</si>
  <si>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</si>
  <si>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</si>
  <si>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</si>
  <si>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</si>
  <si>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</si>
  <si>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</si>
  <si>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</si>
  <si>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</si>
  <si>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</si>
  <si>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</si>
  <si>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</si>
  <si>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</si>
  <si>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</si>
  <si>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</si>
  <si>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</si>
  <si>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</si>
  <si>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</si>
  <si>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</si>
  <si>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</si>
  <si>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</si>
  <si>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</si>
  <si>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</si>
  <si>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</si>
  <si>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</si>
  <si>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</si>
  <si>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</si>
  <si>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</si>
  <si>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</si>
  <si>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</si>
  <si>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</si>
  <si>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</si>
  <si>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</si>
  <si>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</si>
  <si>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</si>
  <si>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</si>
  <si>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</si>
  <si>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</si>
  <si>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</si>
  <si>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</si>
  <si>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</si>
  <si>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</si>
  <si>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</si>
  <si>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</si>
  <si>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</si>
  <si>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</si>
  <si>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</si>
  <si>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</si>
  <si>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</si>
  <si>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</si>
  <si>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</si>
  <si>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</si>
  <si>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</si>
  <si>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</si>
  <si>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</si>
  <si>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</si>
  <si>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</si>
  <si>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</si>
  <si>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</si>
  <si>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</si>
  <si>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</si>
  <si>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</si>
  <si>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</si>
  <si>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</si>
  <si>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</si>
  <si>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</si>
  <si>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</si>
  <si>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</si>
  <si>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</si>
  <si>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</si>
  <si>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</si>
  <si>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</si>
  <si>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</si>
  <si>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</si>
  <si>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</si>
  <si>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</si>
  <si>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</si>
  <si>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</si>
  <si>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</si>
  <si>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</si>
  <si>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</si>
  <si>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</si>
  <si>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</si>
  <si>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</si>
  <si>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</si>
  <si>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</si>
  <si>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</si>
  <si>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</si>
  <si>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</si>
  <si>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</si>
  <si>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</si>
  <si>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</si>
  <si>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</si>
  <si>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</si>
  <si>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</si>
  <si>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</si>
  <si>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</si>
  <si>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</si>
  <si>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</si>
  <si>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</si>
  <si>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</si>
  <si>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</si>
  <si>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</si>
  <si>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</si>
  <si>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</si>
  <si>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</si>
  <si>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</si>
  <si>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</si>
  <si>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</si>
  <si>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</si>
  <si>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</si>
  <si>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</si>
  <si>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</si>
  <si>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</si>
  <si>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</si>
  <si>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</si>
  <si>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</si>
  <si>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</si>
  <si>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</si>
  <si>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</si>
  <si>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</si>
  <si>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</si>
  <si>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</si>
  <si>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</si>
  <si>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</si>
  <si>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</si>
  <si>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</si>
  <si>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</si>
  <si>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</si>
  <si>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</si>
  <si>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</si>
  <si>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</si>
  <si>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</si>
  <si>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</si>
  <si>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</si>
  <si>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</si>
  <si>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</si>
  <si>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</si>
  <si>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</si>
  <si>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</si>
  <si>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</si>
  <si>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</si>
  <si>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</si>
  <si>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</si>
  <si>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</si>
  <si>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</si>
  <si>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</si>
  <si>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</si>
  <si>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</si>
  <si>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</si>
  <si>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</si>
  <si>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</si>
  <si>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</si>
  <si>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</si>
  <si>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</si>
  <si>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</si>
  <si>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</si>
  <si>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</si>
  <si>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</si>
  <si>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</si>
  <si>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</si>
  <si>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</si>
  <si>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</si>
  <si>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</si>
  <si>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</si>
  <si>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</si>
  <si>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</si>
  <si>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</si>
  <si>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</si>
  <si>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</si>
  <si>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</si>
  <si>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</si>
  <si>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</si>
  <si>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</si>
  <si>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</si>
  <si>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</si>
  <si>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</si>
  <si>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</si>
  <si>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</si>
  <si>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</si>
  <si>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</si>
  <si>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</si>
  <si>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</si>
  <si>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</si>
  <si>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</si>
  <si>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</si>
  <si>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</si>
  <si>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</si>
  <si>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</si>
  <si>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</si>
  <si>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</si>
  <si>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</si>
  <si>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</si>
  <si>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</si>
  <si>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</si>
  <si>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</si>
  <si>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</si>
  <si>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</si>
  <si>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</si>
  <si>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</si>
  <si>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</si>
  <si>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</si>
  <si>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</si>
  <si>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</si>
  <si>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</si>
  <si>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</si>
  <si>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</si>
  <si>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</si>
  <si>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</si>
  <si>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</si>
  <si>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</si>
  <si>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</si>
  <si>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</si>
  <si>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</si>
  <si>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</si>
  <si>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</si>
  <si>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</si>
  <si>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</si>
  <si>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</si>
  <si>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</si>
  <si>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</si>
  <si>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</si>
  <si>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</si>
  <si>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</si>
  <si>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</si>
  <si>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</si>
  <si>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</si>
  <si>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</si>
  <si>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</si>
  <si>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</si>
  <si>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</si>
  <si>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</si>
  <si>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</si>
  <si>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</si>
  <si>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</si>
  <si>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</si>
  <si>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</si>
  <si>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</si>
  <si>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</si>
  <si>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</si>
  <si>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</si>
  <si>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</si>
  <si>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</si>
  <si>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</si>
  <si>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</si>
  <si>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</si>
  <si>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</si>
  <si>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</si>
  <si>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</si>
  <si>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</si>
  <si>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</si>
  <si>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</si>
  <si>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</si>
  <si>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</si>
  <si>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</si>
  <si>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</si>
  <si>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</si>
  <si>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</si>
  <si>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</si>
  <si>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</si>
  <si>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</si>
  <si>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</si>
  <si>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</si>
  <si>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</si>
  <si>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</si>
  <si>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</si>
  <si>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</si>
  <si>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</si>
  <si>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</si>
  <si>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</si>
  <si>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</si>
  <si>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</si>
  <si>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</si>
  <si>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</si>
  <si>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</si>
  <si>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</si>
  <si>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</si>
  <si>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</si>
  <si>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</si>
  <si>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</si>
  <si>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</si>
  <si>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</si>
  <si>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</si>
  <si>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</si>
  <si>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</si>
  <si>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</si>
  <si>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</si>
  <si>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</si>
  <si>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</si>
  <si>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</si>
  <si>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</si>
  <si>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</si>
  <si>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</si>
  <si>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</si>
  <si>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</si>
  <si>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</si>
  <si>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</si>
  <si>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</si>
  <si>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</si>
  <si>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</si>
  <si>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</si>
  <si>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</si>
  <si>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</si>
  <si>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</si>
  <si>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</si>
  <si>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</si>
  <si>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</si>
  <si>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</si>
  <si>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</si>
  <si>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</si>
  <si>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</si>
  <si>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</si>
  <si>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</si>
  <si>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</si>
  <si>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</si>
  <si>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</si>
  <si>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</si>
  <si>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</si>
  <si>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</si>
  <si>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</si>
  <si>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</si>
  <si>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</si>
  <si>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</si>
  <si>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</si>
  <si>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</si>
  <si>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</si>
  <si>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</si>
  <si>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</si>
  <si>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</si>
  <si>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</si>
  <si>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</si>
  <si>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</si>
  <si>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</si>
  <si>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</si>
  <si>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</si>
  <si>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</si>
  <si>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</si>
  <si>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</si>
  <si>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</si>
  <si>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</si>
  <si>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</si>
  <si>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</si>
  <si>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</si>
  <si>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</si>
  <si>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</si>
  <si>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</si>
  <si>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</si>
  <si>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</si>
  <si>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</si>
  <si>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</si>
  <si>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</si>
  <si>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</si>
  <si>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</si>
  <si>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</si>
  <si>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</si>
  <si>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</si>
  <si>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</si>
  <si>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</si>
  <si>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</si>
  <si>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</si>
  <si>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</si>
  <si>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</si>
  <si>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</si>
  <si>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</si>
  <si>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</si>
  <si>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</si>
  <si>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</si>
  <si>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</si>
  <si>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</si>
  <si>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</si>
  <si>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</si>
  <si>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</si>
  <si>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</si>
  <si>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</si>
  <si>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</si>
  <si>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</si>
  <si>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</si>
  <si>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</si>
  <si>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</si>
  <si>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</si>
  <si>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</si>
  <si>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</si>
  <si>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</si>
  <si>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</si>
  <si>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</si>
  <si>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</si>
  <si>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</si>
  <si>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</si>
  <si>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</si>
  <si>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</si>
  <si>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</si>
  <si>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</si>
  <si>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</si>
  <si>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</si>
  <si>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</si>
  <si>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</si>
  <si>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</si>
  <si>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</si>
  <si>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</si>
  <si>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</si>
  <si>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</si>
  <si>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</si>
  <si>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</si>
  <si>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</si>
  <si>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</si>
  <si>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</si>
  <si>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</si>
  <si>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</si>
  <si>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</si>
  <si>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</si>
  <si>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</si>
  <si>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</si>
  <si>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</si>
  <si>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</si>
  <si>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</si>
  <si>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</si>
  <si>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</si>
  <si>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</si>
  <si>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</si>
  <si>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</si>
  <si>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</si>
  <si>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</si>
  <si>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</si>
  <si>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</si>
  <si>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</si>
  <si>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</si>
  <si>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</si>
  <si>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</si>
  <si>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</si>
  <si>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</si>
  <si>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</si>
  <si>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</si>
  <si>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</si>
  <si>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</si>
  <si>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</si>
  <si>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</si>
  <si>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</si>
  <si>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</si>
  <si>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</si>
  <si>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</si>
  <si>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</si>
  <si>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</si>
  <si>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</si>
  <si>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</si>
  <si>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</si>
  <si>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</si>
  <si>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</si>
  <si>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</si>
  <si>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</si>
  <si>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</si>
  <si>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</si>
  <si>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</si>
  <si>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</si>
  <si>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</si>
  <si>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</si>
  <si>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</si>
  <si>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</si>
  <si>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</si>
  <si>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</si>
  <si>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</si>
  <si>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</si>
  <si>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</si>
  <si>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</si>
  <si>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</si>
  <si>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</si>
  <si>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</si>
  <si>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</si>
  <si>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</si>
  <si>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</si>
  <si>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</si>
  <si>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</si>
  <si>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</si>
  <si>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</si>
  <si>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</si>
  <si>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</si>
  <si>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</si>
  <si>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</si>
  <si>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</si>
  <si>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</si>
  <si>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</si>
  <si>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</si>
  <si>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</si>
  <si>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</si>
  <si>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</si>
  <si>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</si>
  <si>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</si>
  <si>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</si>
  <si>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</si>
  <si>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</si>
  <si>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</si>
  <si>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</si>
  <si>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</si>
  <si>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</si>
  <si>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</si>
  <si>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</si>
  <si>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</si>
  <si>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</si>
  <si>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</si>
  <si>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</si>
  <si>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</si>
  <si>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</si>
  <si>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</si>
  <si>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</si>
  <si>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</si>
  <si>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</si>
  <si>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</si>
  <si>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</si>
  <si>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</si>
  <si>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</si>
  <si>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</si>
  <si>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</si>
  <si>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</si>
  <si>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</si>
  <si>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</si>
  <si>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</si>
  <si>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</si>
  <si>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</si>
  <si>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</si>
  <si>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</si>
  <si>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</si>
  <si>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</si>
  <si>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</si>
  <si>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</si>
  <si>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</si>
  <si>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</si>
  <si>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</si>
  <si>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</si>
  <si>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</si>
  <si>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</si>
  <si>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</si>
  <si>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</si>
  <si>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</si>
  <si>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</si>
  <si>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</si>
  <si>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</si>
  <si>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</si>
  <si>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</si>
  <si>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</si>
  <si>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</si>
  <si>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</si>
  <si>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</si>
  <si>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</si>
  <si>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</si>
  <si>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</si>
  <si>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</si>
  <si>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</si>
  <si>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</si>
  <si>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</si>
  <si>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</si>
  <si>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</si>
  <si>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</si>
  <si>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</si>
  <si>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</si>
  <si>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</si>
  <si>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</si>
  <si>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</si>
  <si>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</si>
  <si>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</si>
  <si>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</si>
  <si>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</si>
  <si>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</si>
  <si>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</si>
  <si>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</si>
  <si>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</si>
  <si>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</si>
  <si>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</si>
  <si>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</si>
  <si>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</si>
  <si>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</si>
  <si>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</si>
  <si>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</si>
  <si>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</si>
  <si>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</si>
  <si>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</si>
  <si>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</si>
  <si>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</si>
  <si>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</si>
  <si>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</si>
  <si>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</si>
  <si>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</si>
  <si>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</si>
  <si>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</si>
  <si>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</si>
  <si>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</si>
  <si>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</si>
  <si>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</si>
  <si>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</si>
  <si>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</si>
  <si>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</si>
  <si>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</si>
  <si>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</si>
  <si>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</si>
  <si>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</si>
  <si>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</si>
  <si>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</si>
  <si>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</si>
  <si>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</si>
  <si>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</si>
  <si>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</si>
  <si>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</si>
  <si>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</si>
  <si>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</si>
  <si>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</si>
  <si>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</si>
  <si>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</si>
  <si>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</si>
  <si>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</si>
  <si>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</si>
  <si>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</si>
  <si>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</si>
  <si>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</si>
  <si>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</si>
  <si>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</si>
  <si>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</si>
  <si>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</si>
  <si>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</si>
  <si>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</si>
  <si>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</si>
  <si>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</si>
  <si>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</si>
  <si>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</si>
  <si>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</si>
  <si>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</si>
  <si>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</si>
  <si>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</si>
  <si>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</si>
  <si>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</si>
  <si>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</si>
  <si>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</si>
  <si>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</si>
  <si>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</si>
  <si>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</si>
  <si>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</si>
  <si>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</si>
  <si>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</si>
  <si>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</si>
  <si>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</si>
  <si>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</si>
  <si>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</si>
  <si>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</si>
  <si>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</si>
  <si>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</si>
  <si>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</si>
  <si>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</si>
  <si>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</si>
  <si>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</si>
  <si>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</si>
  <si>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</si>
  <si>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</si>
  <si>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</si>
  <si>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</si>
  <si>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</si>
  <si>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</si>
  <si>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</si>
  <si>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</si>
  <si>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</si>
  <si>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</si>
  <si>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</si>
  <si>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</si>
  <si>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</si>
  <si>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</si>
  <si>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</si>
  <si>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</si>
  <si>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</si>
  <si>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</si>
  <si>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</si>
  <si>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</si>
  <si>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</si>
  <si>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</si>
  <si>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</si>
  <si>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</si>
  <si>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</si>
  <si>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</si>
  <si>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</si>
  <si>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</si>
  <si>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</si>
  <si>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</si>
  <si>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</si>
  <si>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</si>
  <si>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</si>
  <si>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</si>
  <si>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</si>
  <si>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</si>
  <si>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</si>
  <si>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</si>
  <si>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</si>
  <si>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</si>
  <si>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</si>
  <si>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</si>
  <si>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</si>
  <si>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</si>
  <si>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</si>
  <si>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</si>
  <si>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</si>
  <si>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</si>
  <si>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</si>
  <si>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</si>
  <si>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</si>
  <si>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</si>
  <si>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</si>
  <si>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</si>
  <si>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</si>
  <si>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</si>
  <si>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</si>
  <si>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</si>
  <si>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</si>
  <si>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</si>
  <si>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</si>
  <si>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</si>
  <si>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</si>
  <si>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</si>
  <si>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</si>
  <si>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</si>
  <si>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</si>
  <si>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</si>
  <si>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</si>
  <si>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</si>
  <si>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</si>
  <si>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</si>
  <si>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</si>
  <si>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</si>
  <si>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</si>
  <si>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</si>
  <si>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</si>
  <si>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</si>
  <si>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</si>
  <si>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</si>
  <si>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</si>
  <si>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</si>
  <si>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</si>
  <si>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</si>
  <si>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</si>
  <si>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</si>
  <si>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</si>
  <si>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</si>
  <si>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</si>
  <si>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</si>
  <si>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</si>
  <si>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</si>
  <si>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</si>
  <si>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</si>
  <si>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</si>
  <si>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</si>
  <si>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</si>
  <si>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</si>
  <si>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</si>
  <si>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</si>
  <si>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</si>
  <si>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</si>
  <si>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</si>
  <si>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</si>
  <si>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</si>
  <si>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</si>
  <si>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</si>
  <si>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</si>
  <si>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</si>
  <si>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</si>
  <si>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</si>
  <si>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</si>
  <si>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</si>
  <si>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</si>
  <si>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</si>
  <si>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</si>
  <si>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</si>
  <si>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</si>
  <si>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</si>
  <si>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</si>
  <si>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</si>
  <si>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</si>
  <si>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</si>
  <si>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</si>
  <si>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</si>
  <si>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</si>
  <si>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</si>
  <si>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</si>
  <si>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</si>
  <si>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</si>
  <si>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</si>
  <si>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</si>
  <si>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</si>
  <si>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</si>
  <si>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</si>
  <si>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</si>
  <si>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</si>
  <si>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</si>
  <si>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</si>
  <si>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</si>
  <si>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</si>
  <si>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</si>
  <si>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</si>
  <si>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</si>
  <si>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</si>
  <si>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</si>
  <si>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</si>
  <si>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</si>
  <si>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</si>
  <si>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</si>
  <si>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</si>
  <si>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</si>
  <si>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</si>
  <si>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</si>
  <si>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</si>
  <si>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</si>
  <si>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</si>
  <si>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</si>
  <si>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</si>
  <si>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</si>
  <si>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</si>
  <si>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</si>
  <si>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</si>
  <si>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</si>
  <si>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</si>
  <si>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</si>
  <si>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</si>
  <si>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</si>
  <si>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</si>
  <si>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</si>
  <si>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</si>
  <si>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</si>
  <si>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</si>
  <si>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</si>
  <si>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</si>
  <si>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</si>
  <si>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</si>
  <si>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</si>
  <si>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</si>
  <si>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</si>
  <si>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</si>
  <si>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</si>
  <si>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</si>
  <si>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</si>
  <si>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</si>
  <si>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</si>
  <si>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</si>
  <si>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</si>
  <si>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</si>
  <si>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</si>
  <si>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</si>
  <si>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</si>
  <si>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</si>
  <si>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</si>
  <si>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</si>
  <si>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</si>
  <si>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</si>
  <si>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</si>
  <si>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</si>
  <si>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</si>
  <si>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</si>
  <si>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</si>
  <si>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</si>
  <si>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</si>
  <si>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</si>
  <si>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</si>
  <si>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</si>
  <si>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</si>
  <si>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</si>
  <si>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</si>
  <si>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</si>
  <si>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</si>
  <si>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</si>
  <si>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</si>
  <si>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</si>
  <si>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</si>
  <si>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</si>
  <si>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</si>
  <si>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</si>
  <si>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</si>
  <si>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</si>
  <si>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</si>
  <si>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</si>
  <si>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</si>
  <si>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</si>
  <si>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</si>
  <si>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</si>
  <si>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</si>
  <si>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</si>
  <si>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</si>
  <si>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</si>
  <si>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</si>
  <si>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</si>
  <si>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</si>
  <si>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</si>
  <si>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</si>
  <si>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</si>
  <si>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</si>
  <si>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</si>
  <si>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</si>
  <si>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</si>
  <si>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</si>
  <si>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</si>
  <si>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</si>
  <si>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</si>
  <si>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</si>
  <si>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</si>
  <si>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</si>
  <si>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</si>
  <si>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</si>
  <si>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</si>
  <si>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</si>
  <si>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</si>
  <si>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</si>
  <si>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</si>
  <si>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</si>
  <si>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</si>
  <si>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</si>
  <si>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</si>
  <si>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</si>
  <si>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</si>
  <si>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</si>
  <si>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</si>
  <si>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</si>
  <si>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</si>
  <si>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</si>
  <si>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</si>
  <si>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</si>
  <si>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</si>
  <si>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</si>
  <si>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</si>
  <si>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</si>
  <si>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</si>
  <si>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</si>
  <si>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</si>
  <si>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</si>
  <si>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</si>
  <si>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</si>
  <si>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</si>
  <si>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</si>
  <si>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</si>
  <si>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</si>
  <si>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</si>
  <si>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</si>
  <si>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</si>
  <si>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</si>
  <si>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</si>
  <si>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</si>
  <si>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</si>
  <si>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</si>
  <si>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</si>
  <si>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</si>
  <si>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</si>
  <si>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</si>
  <si>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</si>
  <si>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</si>
  <si>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</si>
  <si>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</si>
  <si>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</si>
  <si>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</si>
  <si>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</si>
  <si>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</si>
  <si>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</si>
  <si>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</si>
  <si>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</si>
  <si>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</si>
  <si>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</si>
  <si>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</si>
  <si>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</si>
  <si>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</si>
  <si>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</si>
  <si>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</si>
  <si>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</si>
  <si>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</si>
  <si>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</si>
  <si>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</si>
  <si>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</si>
  <si>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</si>
  <si>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</si>
  <si>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</si>
  <si>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</si>
  <si>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</si>
  <si>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</si>
  <si>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</si>
  <si>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</si>
  <si>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</si>
  <si>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</si>
  <si>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</si>
  <si>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</si>
  <si>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</si>
  <si>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</si>
  <si>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</si>
  <si>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</si>
  <si>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</si>
  <si>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</si>
  <si>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</si>
  <si>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</si>
  <si>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</si>
  <si>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</si>
  <si>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</si>
  <si>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</si>
  <si>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</si>
  <si>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</si>
  <si>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</si>
  <si>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</si>
  <si>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</si>
  <si>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</si>
  <si>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</si>
  <si>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</si>
  <si>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</si>
  <si>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</si>
  <si>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</si>
  <si>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</si>
  <si>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</si>
  <si>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</si>
  <si>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</si>
  <si>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</si>
  <si>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</si>
  <si>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</si>
  <si>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</si>
  <si>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</si>
  <si>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</si>
  <si>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</si>
  <si>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</si>
  <si>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</si>
  <si>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</si>
  <si>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</si>
  <si>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</si>
  <si>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</si>
  <si>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</si>
  <si>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</si>
  <si>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</si>
  <si>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</si>
  <si>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</si>
  <si>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</si>
  <si>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</si>
  <si>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</si>
  <si>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</si>
  <si>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</si>
  <si>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</si>
  <si>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</si>
  <si>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</si>
  <si>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</si>
  <si>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</si>
  <si>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</si>
  <si>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</si>
  <si>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</si>
  <si>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</si>
  <si>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</si>
  <si>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</si>
  <si>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</si>
  <si>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</si>
  <si>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</si>
  <si>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</si>
  <si>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</si>
  <si>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</si>
  <si>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</si>
  <si>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</si>
  <si>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</si>
  <si>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</si>
  <si>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</si>
  <si>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</si>
  <si>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</si>
  <si>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</si>
  <si>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</si>
  <si>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</si>
  <si>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</si>
  <si>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</si>
  <si>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</si>
  <si>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</si>
  <si>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</si>
  <si>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</si>
  <si>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</si>
  <si>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</si>
  <si>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</si>
  <si>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</si>
  <si>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</si>
  <si>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</si>
  <si>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</si>
  <si>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</si>
  <si>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</si>
  <si>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</si>
  <si>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</si>
  <si>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</si>
  <si>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</si>
  <si>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</si>
  <si>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</si>
  <si>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</si>
  <si>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</si>
  <si>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</si>
  <si>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</si>
  <si>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</si>
  <si>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</si>
  <si>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</si>
  <si>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</si>
  <si>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</si>
  <si>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</si>
  <si>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</si>
  <si>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</si>
  <si>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</si>
  <si>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</si>
  <si>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</si>
  <si>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</si>
  <si>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</si>
  <si>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</si>
  <si>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</si>
  <si>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</si>
  <si>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</si>
  <si>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</si>
  <si>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</si>
  <si>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</si>
  <si>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</si>
  <si>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</si>
  <si>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</si>
  <si>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</si>
  <si>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</si>
  <si>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</si>
  <si>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</si>
  <si>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</si>
  <si>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</si>
  <si>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</si>
  <si>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</si>
  <si>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</si>
  <si>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</si>
  <si>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</si>
  <si>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</si>
  <si>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</si>
  <si>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</si>
  <si>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</si>
  <si>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</si>
  <si>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</si>
  <si>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</si>
  <si>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</si>
  <si>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</si>
  <si>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</si>
  <si>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</si>
  <si>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</si>
  <si>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</si>
  <si>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</si>
  <si>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</si>
  <si>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</si>
  <si>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</si>
  <si>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</si>
  <si>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</si>
  <si>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</si>
  <si>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</si>
  <si>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</si>
  <si>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</si>
  <si>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</si>
  <si>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</si>
  <si>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</si>
  <si>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</si>
  <si>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</si>
  <si>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</si>
  <si>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</si>
  <si>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</si>
  <si>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</si>
  <si>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</si>
  <si>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</si>
  <si>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</si>
  <si>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</si>
  <si>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</si>
  <si>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</si>
  <si>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</si>
  <si>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</si>
  <si>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</si>
  <si>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</si>
  <si>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</si>
  <si>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</si>
  <si>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</si>
  <si>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</si>
  <si>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</si>
  <si>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</si>
  <si>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</si>
  <si>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</si>
  <si>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</si>
  <si>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</si>
  <si>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</si>
  <si>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</si>
  <si>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</si>
  <si>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</si>
  <si>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</si>
  <si>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</si>
  <si>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</si>
  <si>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</si>
  <si>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</si>
  <si>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</si>
  <si>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</si>
  <si>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</si>
  <si>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</si>
  <si>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</si>
  <si>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</si>
  <si>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</si>
  <si>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</si>
  <si>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</si>
  <si>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</si>
  <si>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</si>
  <si>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</si>
  <si>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</si>
  <si>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</si>
  <si>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</si>
  <si>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</si>
  <si>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</si>
  <si>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</si>
  <si>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</si>
  <si>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</si>
  <si>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</si>
  <si>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</si>
  <si>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</si>
  <si>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</si>
  <si>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</si>
  <si>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</si>
  <si>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</si>
  <si>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</si>
  <si>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</si>
  <si>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</si>
  <si>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</si>
  <si>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</si>
  <si>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</si>
  <si>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</si>
  <si>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</si>
  <si>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</si>
  <si>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</si>
  <si>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</si>
  <si>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</si>
  <si>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</si>
  <si>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</si>
  <si>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</si>
  <si>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</si>
  <si>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</si>
  <si>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</si>
  <si>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</si>
  <si>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</si>
  <si>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</si>
  <si>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</si>
  <si>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</si>
  <si>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</si>
  <si>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</si>
  <si>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</si>
  <si>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</si>
  <si>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</si>
  <si>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</si>
  <si>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</si>
  <si>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</si>
  <si>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</si>
  <si>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</si>
  <si>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</si>
  <si>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</si>
  <si>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</si>
  <si>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</si>
  <si>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</si>
  <si>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</si>
  <si>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</si>
  <si>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</si>
  <si>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</si>
  <si>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</si>
  <si>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</si>
  <si>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</si>
  <si>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</si>
  <si>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</si>
  <si>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</si>
  <si>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</si>
  <si>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</si>
  <si>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</si>
  <si>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</si>
  <si>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</si>
  <si>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</si>
  <si>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</si>
  <si>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</si>
  <si>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</si>
  <si>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</si>
  <si>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</si>
  <si>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</si>
  <si>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</si>
  <si>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</si>
  <si>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</si>
  <si>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</si>
  <si>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</si>
  <si>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</si>
  <si>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</si>
  <si>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</si>
  <si>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</si>
  <si>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</si>
  <si>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</si>
  <si>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</si>
  <si>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</si>
  <si>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</si>
  <si>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</si>
  <si>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</si>
  <si>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</si>
  <si>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</si>
  <si>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</si>
  <si>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</si>
  <si>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</si>
  <si>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</si>
  <si>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</si>
  <si>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</si>
  <si>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</si>
  <si>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</si>
  <si>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</si>
  <si>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</si>
  <si>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</si>
  <si>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</si>
  <si>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</si>
  <si>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</si>
  <si>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</si>
  <si>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</si>
  <si>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</si>
  <si>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</si>
  <si>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</si>
  <si>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</si>
  <si>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</si>
  <si>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</si>
  <si>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</si>
  <si>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</si>
  <si>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</si>
  <si>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</si>
  <si>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</si>
  <si>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</si>
  <si>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</si>
  <si>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</si>
  <si>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</si>
  <si>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</si>
  <si>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</si>
  <si>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</si>
  <si>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</si>
  <si>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</si>
  <si>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</si>
  <si>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</si>
  <si>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</si>
  <si>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</si>
  <si>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</si>
  <si>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</si>
  <si>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</si>
  <si>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</si>
  <si>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</si>
  <si>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</si>
  <si>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</si>
  <si>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</si>
  <si>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</si>
  <si>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</si>
  <si>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</si>
  <si>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</si>
  <si>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</si>
  <si>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</si>
  <si>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</si>
  <si>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</si>
  <si>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</si>
  <si>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</si>
  <si>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</si>
  <si>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</si>
  <si>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</si>
  <si>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</si>
  <si>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</si>
  <si>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</si>
  <si>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</si>
  <si>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</si>
  <si>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</si>
  <si>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</si>
  <si>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</si>
  <si>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</si>
  <si>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</si>
  <si>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</si>
  <si>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</si>
  <si>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</si>
  <si>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</si>
  <si>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</si>
  <si>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</si>
  <si>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</si>
  <si>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</si>
  <si>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</si>
  <si>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</si>
  <si>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</si>
  <si>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</si>
  <si>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</si>
  <si>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</si>
  <si>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</si>
  <si>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</si>
  <si>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</si>
  <si>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</si>
  <si>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</si>
  <si>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</si>
  <si>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</si>
  <si>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</si>
  <si>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</si>
  <si>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</si>
  <si>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</si>
  <si>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</si>
  <si>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</si>
  <si>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</si>
  <si>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</si>
  <si>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</si>
  <si>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</si>
  <si>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</si>
  <si>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</si>
  <si>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</si>
  <si>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</si>
  <si>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</si>
  <si>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</si>
  <si>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</si>
  <si>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</si>
  <si>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</si>
  <si>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</si>
  <si>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</si>
  <si>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</si>
  <si>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</si>
  <si>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</si>
  <si>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</si>
  <si>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</si>
  <si>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</si>
  <si>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</si>
  <si>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</si>
  <si>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</si>
  <si>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</si>
  <si>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</si>
  <si>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</si>
  <si>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</si>
  <si>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</si>
  <si>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</si>
  <si>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</si>
  <si>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</si>
  <si>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</si>
  <si>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</si>
  <si>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</si>
  <si>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</si>
  <si>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</si>
  <si>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</si>
  <si>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</si>
  <si>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</si>
  <si>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</si>
  <si>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</si>
  <si>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</si>
  <si>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</si>
  <si>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</si>
  <si>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</si>
  <si>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</si>
  <si>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</si>
  <si>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</si>
  <si>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</si>
  <si>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</si>
  <si>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</si>
  <si>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</si>
  <si>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</si>
  <si>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</si>
  <si>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</si>
  <si>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</si>
  <si>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</si>
  <si>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</si>
  <si>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</si>
  <si>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</si>
  <si>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</si>
  <si>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</si>
  <si>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</si>
  <si>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</si>
  <si>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</si>
  <si>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</si>
  <si>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</si>
  <si>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</si>
  <si>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</si>
  <si>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</si>
  <si>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</si>
  <si>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</si>
  <si>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</si>
  <si>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</si>
  <si>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</si>
  <si>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</si>
  <si>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</si>
  <si>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</si>
  <si>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</si>
  <si>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</si>
  <si>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</si>
  <si>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</si>
  <si>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</si>
  <si>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</si>
  <si>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</si>
  <si>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</si>
  <si>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</si>
  <si>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</si>
  <si>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</si>
  <si>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</si>
  <si>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</si>
  <si>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</si>
  <si>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</si>
  <si>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</si>
  <si>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</si>
  <si>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</si>
  <si>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</si>
  <si>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</si>
  <si>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</si>
  <si>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</si>
  <si>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</si>
  <si>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</si>
  <si>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</si>
  <si>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</si>
  <si>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</si>
  <si>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</si>
  <si>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</si>
  <si>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</si>
  <si>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</si>
  <si>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</si>
  <si>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</si>
  <si>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</si>
  <si>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</si>
  <si>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</si>
  <si>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</si>
  <si>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</si>
  <si>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</si>
  <si>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</si>
  <si>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</si>
  <si>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</si>
  <si>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</si>
  <si>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</si>
  <si>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</si>
  <si>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</si>
  <si>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</si>
  <si>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</si>
  <si>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</si>
  <si>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</si>
  <si>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</si>
  <si>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</si>
  <si>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</si>
  <si>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</si>
  <si>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</si>
  <si>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</si>
  <si>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</si>
  <si>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</si>
  <si>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</si>
  <si>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</si>
  <si>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</si>
  <si>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</si>
  <si>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</si>
  <si>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</si>
  <si>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</si>
  <si>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</si>
  <si>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</si>
  <si>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</si>
  <si>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</si>
  <si>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</si>
  <si>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</si>
  <si>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</si>
  <si>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</si>
  <si>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</si>
  <si>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</si>
  <si>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</si>
  <si>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</si>
  <si>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</si>
  <si>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</si>
  <si>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</si>
  <si>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</si>
  <si>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</si>
  <si>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</si>
  <si>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</si>
  <si>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</si>
  <si>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</si>
  <si>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</si>
  <si>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</si>
  <si>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</si>
  <si>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</si>
  <si>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</si>
  <si>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</si>
  <si>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</si>
  <si>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</si>
  <si>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</si>
  <si>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</si>
  <si>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</si>
  <si>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</si>
  <si>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</si>
  <si>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</si>
  <si>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</si>
  <si>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</si>
  <si>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</si>
  <si>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</si>
  <si>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</si>
  <si>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</si>
  <si>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</si>
  <si>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</si>
  <si>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</si>
  <si>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</si>
  <si>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</si>
  <si>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</si>
  <si>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</si>
  <si>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</si>
  <si>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</si>
  <si>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</si>
  <si>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</si>
  <si>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</si>
  <si>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</si>
  <si>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</si>
  <si>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</si>
  <si>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</si>
  <si>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</si>
  <si>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</si>
  <si>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</si>
  <si>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</si>
  <si>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</si>
  <si>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</si>
  <si>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</si>
  <si>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</si>
  <si>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</si>
  <si>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</si>
  <si>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</si>
  <si>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</si>
  <si>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</si>
  <si>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</si>
  <si>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</si>
  <si>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</si>
  <si>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</si>
  <si>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</si>
  <si>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</si>
  <si>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</si>
  <si>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</si>
  <si>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</si>
  <si>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</si>
  <si>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</si>
  <si>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</si>
  <si>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</si>
  <si>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</si>
  <si>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</si>
  <si>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</si>
  <si>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</si>
  <si>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</si>
  <si>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</si>
  <si>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</si>
  <si>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</si>
  <si>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</si>
  <si>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</si>
  <si>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</si>
  <si>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</si>
  <si>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</si>
  <si>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</si>
  <si>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</si>
  <si>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</si>
  <si>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</si>
  <si>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</si>
  <si>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</si>
  <si>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</si>
  <si>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</si>
  <si>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</si>
  <si>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</si>
  <si>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</si>
  <si>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</si>
  <si>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</si>
  <si>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</si>
  <si>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</si>
  <si>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</si>
  <si>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</si>
  <si>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</si>
  <si>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</si>
  <si>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</si>
  <si>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</si>
  <si>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</si>
  <si>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</si>
  <si>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</si>
  <si>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</si>
  <si>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</si>
  <si>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</si>
  <si>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</si>
  <si>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</si>
  <si>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</si>
  <si>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</si>
  <si>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</si>
  <si>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</si>
  <si>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</si>
  <si>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</si>
  <si>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</si>
  <si>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</si>
  <si>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</si>
  <si>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</si>
  <si>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</si>
  <si>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</si>
  <si>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</si>
  <si>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</si>
  <si>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</si>
  <si>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</si>
  <si>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</si>
  <si>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</si>
  <si>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</si>
  <si>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</si>
  <si>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</si>
  <si>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</si>
  <si>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</si>
  <si>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</si>
  <si>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</si>
  <si>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</si>
  <si>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</si>
  <si>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</si>
  <si>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</si>
  <si>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</si>
  <si>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</si>
  <si>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</si>
  <si>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</si>
  <si>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</si>
  <si>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</si>
  <si>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</si>
  <si>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</si>
  <si>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</si>
  <si>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</si>
  <si>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</si>
  <si>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</si>
  <si>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</si>
  <si>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</si>
  <si>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</si>
  <si>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</si>
  <si>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</si>
  <si>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</si>
  <si>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</si>
  <si>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</si>
  <si>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</si>
  <si>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</si>
  <si>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</si>
  <si>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</si>
  <si>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</si>
  <si>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</si>
  <si>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</si>
  <si>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</si>
  <si>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</si>
  <si>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</si>
  <si>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</si>
  <si>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</si>
  <si>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</si>
  <si>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</si>
  <si>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</si>
  <si>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</si>
  <si>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</si>
  <si>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</si>
  <si>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</si>
  <si>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</si>
  <si>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</si>
  <si>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</si>
  <si>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</si>
  <si>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</si>
  <si>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</si>
  <si>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</si>
  <si>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</si>
  <si>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</si>
  <si>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</si>
  <si>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</si>
  <si>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</si>
  <si>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</si>
  <si>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</si>
  <si>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</si>
  <si>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</si>
  <si>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</si>
  <si>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</si>
  <si>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</si>
  <si>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</si>
  <si>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</si>
  <si>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</si>
  <si>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</si>
  <si>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</si>
  <si>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</si>
  <si>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</si>
  <si>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</si>
  <si>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</si>
  <si>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</si>
  <si>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</si>
  <si>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</si>
  <si>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</si>
  <si>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</si>
  <si>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</si>
  <si>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</si>
  <si>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</si>
  <si>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</si>
  <si>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</si>
  <si>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</si>
  <si>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</si>
  <si>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</si>
  <si>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</si>
  <si>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</si>
  <si>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</si>
  <si>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</si>
  <si>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</si>
  <si>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</si>
  <si>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</si>
  <si>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</si>
  <si>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</si>
  <si>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</si>
  <si>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</si>
  <si>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</si>
  <si>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</si>
  <si>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</si>
  <si>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</si>
  <si>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</si>
  <si>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</si>
  <si>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</si>
  <si>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</si>
  <si>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</si>
  <si>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</si>
  <si>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</si>
  <si>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</si>
  <si>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</si>
  <si>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</si>
  <si>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</si>
  <si>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</si>
  <si>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</si>
  <si>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</si>
  <si>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</si>
  <si>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</si>
  <si>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</si>
  <si>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</si>
  <si>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</si>
  <si>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</si>
  <si>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</si>
  <si>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</si>
  <si>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</si>
  <si>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</si>
  <si>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</si>
  <si>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</si>
  <si>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</si>
  <si>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</si>
  <si>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</si>
  <si>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</si>
  <si>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</si>
  <si>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</si>
  <si>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</si>
  <si>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</si>
  <si>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</si>
  <si>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</si>
  <si>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</si>
  <si>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</si>
  <si>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</si>
  <si>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</si>
  <si>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</si>
  <si>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</si>
  <si>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</si>
  <si>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</si>
  <si>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</si>
  <si>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</si>
  <si>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</si>
  <si>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</si>
  <si>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</si>
  <si>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</si>
  <si>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</si>
  <si>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</si>
  <si>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</si>
  <si>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</si>
  <si>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</si>
  <si>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</si>
  <si>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</si>
  <si>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</si>
  <si>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</si>
  <si>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</si>
  <si>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</si>
  <si>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</si>
  <si>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</si>
  <si>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</si>
  <si>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</si>
  <si>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</si>
  <si>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</si>
  <si>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</si>
  <si>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</si>
  <si>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</si>
  <si>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</si>
  <si>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</si>
  <si>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</si>
  <si>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</si>
  <si>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</si>
  <si>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</si>
  <si>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</si>
  <si>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</si>
  <si>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</si>
  <si>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</si>
  <si>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</si>
  <si>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</si>
  <si>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</si>
  <si>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</si>
  <si>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</si>
  <si>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</si>
  <si>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</si>
  <si>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</si>
  <si>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</si>
  <si>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</si>
  <si>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</si>
  <si>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</si>
  <si>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</si>
  <si>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</si>
  <si>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</si>
  <si>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</si>
  <si>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</si>
  <si>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</si>
  <si>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</si>
  <si>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</si>
  <si>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</si>
  <si>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</si>
  <si>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</si>
  <si>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</si>
  <si>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</si>
  <si>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</si>
  <si>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</si>
  <si>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</si>
  <si>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</si>
  <si>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</si>
  <si>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</si>
  <si>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</si>
  <si>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</si>
  <si>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</si>
  <si>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</si>
  <si>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</si>
  <si>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</si>
  <si>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</si>
  <si>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</si>
  <si>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</si>
  <si>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</si>
  <si>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</si>
  <si>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</si>
  <si>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</si>
  <si>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</si>
  <si>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</si>
  <si>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</si>
  <si>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</si>
  <si>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</si>
  <si>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</si>
  <si>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</si>
  <si>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</si>
  <si>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</si>
  <si>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</si>
  <si>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</si>
  <si>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</si>
  <si>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</si>
  <si>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</si>
  <si>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</si>
  <si>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</si>
  <si>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</si>
  <si>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</si>
  <si>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</si>
  <si>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</si>
  <si>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</si>
  <si>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</si>
  <si>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</si>
  <si>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</si>
  <si>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</si>
  <si>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</si>
  <si>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</si>
  <si>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</si>
  <si>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</si>
  <si>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</si>
  <si>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</si>
  <si>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</si>
  <si>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</si>
  <si>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</si>
  <si>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</si>
  <si>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</si>
  <si>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</si>
  <si>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</si>
  <si>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</si>
  <si>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</si>
  <si>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</si>
  <si>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</si>
  <si>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</si>
  <si>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</si>
  <si>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</si>
  <si>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</si>
  <si>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</si>
  <si>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</si>
  <si>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</si>
  <si>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</si>
  <si>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</si>
  <si>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</si>
  <si>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</si>
  <si>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</si>
  <si>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</si>
  <si>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</si>
  <si>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</si>
  <si>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</si>
  <si>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</si>
  <si>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</si>
  <si>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</si>
  <si>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</si>
  <si>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</si>
  <si>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</si>
  <si>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</si>
  <si>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</si>
  <si>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</si>
  <si>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</si>
  <si>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</si>
  <si>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</si>
  <si>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</si>
  <si>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</si>
  <si>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</si>
  <si>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</si>
  <si>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</si>
  <si>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</si>
  <si>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</si>
  <si>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</si>
  <si>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</si>
  <si>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</si>
  <si>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</si>
  <si>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</si>
  <si>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</si>
  <si>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</si>
  <si>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</si>
  <si>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</si>
  <si>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</si>
  <si>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</si>
  <si>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</si>
  <si>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</si>
  <si>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</si>
  <si>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</si>
  <si>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</si>
  <si>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</si>
  <si>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</si>
  <si>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</si>
  <si>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</si>
  <si>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</si>
  <si>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</si>
  <si>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</si>
  <si>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</si>
  <si>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</si>
  <si>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</si>
  <si>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</si>
  <si>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</si>
  <si>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</si>
  <si>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</si>
  <si>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</si>
  <si>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</si>
  <si>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</si>
  <si>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</si>
  <si>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</si>
  <si>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</si>
  <si>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</si>
  <si>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</si>
  <si>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</si>
  <si>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</si>
  <si>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</si>
  <si>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</si>
  <si>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</si>
  <si>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</si>
  <si>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</si>
  <si>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</si>
  <si>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</si>
  <si>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</si>
  <si>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</si>
  <si>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</si>
  <si>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</si>
  <si>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</si>
  <si>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</si>
  <si>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</si>
  <si>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</si>
  <si>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</si>
  <si>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</si>
  <si>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</si>
  <si>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</si>
  <si>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</si>
  <si>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</si>
  <si>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</si>
  <si>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</si>
  <si>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</si>
  <si>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</si>
  <si>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</si>
  <si>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</si>
  <si>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</si>
  <si>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</si>
  <si>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</si>
  <si>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</si>
  <si>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</si>
  <si>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</si>
  <si>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</si>
  <si>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</si>
  <si>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</si>
  <si>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</si>
  <si>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</si>
  <si>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</si>
  <si>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</si>
  <si>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</si>
  <si>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</si>
  <si>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</si>
  <si>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</si>
  <si>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</si>
  <si>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</si>
  <si>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</si>
  <si>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</si>
  <si>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</si>
  <si>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</si>
  <si>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</si>
  <si>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</si>
  <si>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</si>
  <si>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</si>
  <si>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</si>
  <si>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</si>
  <si>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</si>
  <si>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</si>
  <si>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</si>
  <si>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</si>
  <si>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</si>
  <si>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</si>
  <si>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</si>
  <si>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</si>
  <si>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</si>
  <si>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</si>
  <si>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</si>
  <si>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</si>
  <si>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</si>
  <si>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</si>
  <si>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</si>
  <si>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</si>
  <si>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</si>
  <si>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</si>
  <si>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</si>
  <si>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</si>
  <si>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</si>
  <si>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</si>
  <si>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</si>
  <si>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</si>
  <si>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</si>
  <si>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</si>
  <si>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</si>
  <si>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</si>
  <si>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</si>
  <si>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</si>
  <si>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</si>
  <si>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</si>
  <si>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</si>
  <si>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</si>
  <si>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</si>
  <si>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</si>
  <si>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</si>
  <si>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</si>
  <si>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</si>
  <si>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</si>
  <si>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</si>
  <si>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</si>
  <si>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</si>
  <si>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</si>
  <si>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</si>
  <si>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</si>
  <si>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</si>
  <si>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</si>
  <si>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</si>
  <si>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</si>
  <si>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</si>
  <si>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</si>
  <si>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</si>
  <si>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</si>
  <si>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</si>
  <si>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</si>
  <si>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</si>
  <si>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</si>
  <si>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</si>
  <si>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</si>
  <si>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</si>
  <si>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</si>
  <si>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</si>
  <si>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</si>
  <si>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</si>
  <si>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</si>
  <si>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</si>
  <si>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</si>
  <si>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</si>
  <si>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</si>
  <si>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</si>
  <si>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</si>
  <si>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</si>
  <si>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</si>
  <si>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</si>
  <si>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</si>
  <si>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</si>
  <si>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</si>
  <si>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</si>
  <si>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</si>
  <si>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</si>
  <si>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</si>
  <si>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</si>
  <si>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</si>
  <si>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</si>
  <si>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</si>
  <si>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</si>
  <si>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</si>
  <si>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</si>
  <si>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</si>
  <si>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</si>
  <si>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</si>
  <si>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</si>
  <si>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</si>
  <si>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</si>
  <si>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</si>
  <si>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</si>
  <si>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</si>
  <si>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</si>
  <si>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</si>
  <si>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</si>
  <si>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</si>
  <si>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</si>
  <si>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</si>
  <si>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</si>
  <si>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</si>
  <si>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</si>
  <si>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</si>
  <si>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</si>
  <si>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</si>
  <si>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</si>
  <si>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</si>
  <si>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</si>
  <si>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</si>
  <si>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</si>
  <si>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</si>
  <si>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</si>
  <si>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</si>
  <si>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</si>
  <si>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</si>
  <si>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</si>
  <si>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</si>
  <si>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</si>
  <si>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</si>
  <si>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</si>
  <si>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</si>
  <si>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</si>
  <si>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</si>
  <si>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</si>
  <si>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</si>
  <si>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</si>
  <si>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</si>
  <si>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</si>
  <si>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</si>
  <si>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</si>
  <si>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</si>
  <si>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</si>
  <si>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</si>
  <si>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</si>
  <si>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</si>
  <si>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</si>
  <si>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</si>
  <si>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</si>
  <si>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</si>
  <si>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</si>
  <si>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</si>
  <si>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</si>
  <si>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</si>
  <si>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</si>
  <si>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</si>
  <si>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</si>
  <si>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</si>
  <si>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</si>
  <si>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</si>
  <si>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</si>
  <si>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</si>
  <si>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</si>
  <si>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</si>
  <si>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</si>
  <si>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</si>
  <si>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</si>
  <si>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</si>
  <si>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</si>
  <si>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</si>
  <si>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</si>
  <si>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</si>
  <si>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</si>
  <si>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</si>
  <si>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</si>
  <si>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</si>
  <si>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</si>
  <si>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</si>
  <si>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</si>
  <si>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</si>
  <si>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</si>
  <si>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</si>
  <si>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</si>
  <si>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</si>
  <si>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</si>
  <si>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</si>
  <si>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</si>
  <si>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</si>
  <si>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</si>
  <si>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</si>
  <si>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</si>
  <si>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</si>
  <si>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</si>
  <si>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</si>
  <si>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</si>
  <si>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</si>
  <si>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</si>
  <si>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</si>
  <si>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</si>
  <si>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</si>
  <si>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</si>
  <si>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</si>
  <si>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</si>
  <si>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</si>
  <si>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</si>
  <si>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</si>
  <si>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</si>
  <si>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</si>
  <si>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</si>
  <si>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</si>
  <si>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</si>
  <si>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</si>
  <si>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</si>
  <si>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</si>
  <si>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</si>
  <si>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</si>
  <si>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</si>
  <si>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</si>
  <si>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</si>
  <si>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</si>
  <si>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</si>
  <si>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</si>
  <si>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</si>
  <si>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</si>
  <si>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</si>
  <si>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</si>
  <si>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</si>
  <si>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</si>
  <si>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</si>
  <si>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</si>
  <si>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</si>
  <si>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</si>
  <si>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</si>
  <si>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</si>
  <si>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</si>
  <si>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</si>
  <si>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</si>
  <si>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</si>
  <si>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</si>
  <si>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</si>
  <si>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</si>
  <si>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</si>
  <si>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</si>
  <si>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</si>
  <si>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</si>
  <si>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</si>
  <si>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</si>
  <si>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</si>
  <si>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</si>
  <si>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</si>
  <si>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</si>
  <si>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</si>
  <si>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</si>
  <si>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</si>
  <si>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</si>
  <si>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</si>
  <si>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</si>
  <si>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</si>
  <si>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</si>
  <si>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</si>
  <si>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</si>
  <si>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</si>
  <si>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</si>
  <si>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</si>
  <si>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</si>
  <si>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</si>
  <si>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</si>
  <si>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</si>
  <si>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</si>
  <si>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</si>
  <si>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</si>
  <si>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</si>
  <si>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</si>
  <si>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</si>
  <si>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</si>
  <si>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</si>
  <si>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</si>
  <si>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</si>
  <si>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</si>
  <si>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</si>
  <si>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</si>
  <si>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</si>
  <si>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</si>
  <si>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</si>
  <si>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</si>
  <si>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</si>
  <si>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</si>
  <si>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</si>
  <si>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</si>
  <si>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</si>
  <si>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</si>
  <si>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</si>
  <si>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</si>
  <si>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</si>
  <si>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</si>
  <si>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</si>
  <si>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</si>
  <si>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</si>
  <si>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</si>
  <si>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</si>
  <si>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</si>
  <si>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</si>
  <si>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</si>
  <si>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</si>
  <si>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</si>
  <si>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</si>
  <si>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</si>
  <si>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</si>
  <si>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</si>
  <si>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</si>
  <si>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</si>
  <si>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</si>
  <si>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</si>
  <si>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</si>
  <si>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</si>
  <si>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</si>
  <si>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</si>
  <si>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</si>
  <si>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</si>
  <si>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</si>
  <si>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</si>
  <si>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</si>
  <si>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</si>
  <si>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</si>
  <si>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</si>
  <si>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</si>
  <si>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</si>
  <si>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</si>
  <si>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</si>
  <si>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</si>
  <si>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</si>
  <si>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</si>
  <si>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</si>
  <si>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</si>
  <si>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</si>
  <si>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</si>
  <si>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</si>
  <si>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</si>
  <si>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</si>
  <si>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</si>
  <si>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</si>
  <si>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</si>
  <si>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</si>
  <si>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</si>
  <si>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</si>
  <si>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</si>
  <si>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</si>
  <si>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</si>
  <si>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</si>
  <si>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</si>
  <si>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</si>
  <si>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</si>
  <si>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</si>
  <si>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</si>
  <si>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</si>
  <si>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</si>
  <si>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</si>
  <si>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</si>
  <si>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</si>
  <si>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</si>
  <si>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</si>
  <si>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</si>
  <si>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</si>
  <si>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</si>
  <si>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</si>
  <si>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</si>
  <si>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</si>
  <si>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</si>
  <si>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</si>
  <si>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</si>
  <si>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</si>
  <si>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</si>
  <si>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</si>
  <si>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</si>
  <si>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</si>
  <si>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</si>
  <si>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</si>
  <si>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</si>
  <si>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</si>
  <si>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</si>
  <si>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</si>
  <si>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</si>
  <si>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</si>
  <si>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</si>
  <si>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</si>
  <si>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</si>
  <si>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</si>
  <si>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</si>
  <si>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</si>
  <si>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</si>
  <si>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</si>
  <si>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</si>
  <si>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</si>
  <si>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</si>
  <si>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</si>
  <si>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</si>
  <si>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</si>
  <si>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</si>
  <si>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</si>
  <si>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</si>
  <si>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</si>
  <si>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</si>
  <si>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</si>
  <si>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</si>
  <si>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</si>
  <si>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</si>
  <si>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</si>
  <si>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</si>
  <si>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</si>
  <si>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</si>
  <si>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</si>
  <si>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</si>
  <si>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</si>
  <si>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</si>
  <si>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</si>
  <si>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</si>
  <si>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</si>
  <si>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</si>
  <si>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</si>
  <si>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</si>
  <si>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</si>
  <si>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</si>
  <si>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</si>
  <si>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</si>
  <si>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</si>
  <si>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</si>
  <si>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</si>
  <si>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</si>
  <si>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</si>
  <si>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</si>
  <si>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</si>
  <si>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</si>
  <si>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</si>
  <si>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</si>
  <si>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</si>
  <si>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</si>
  <si>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</si>
  <si>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</si>
  <si>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</si>
  <si>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</si>
  <si>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</si>
  <si>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</si>
  <si>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</si>
  <si>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</si>
  <si>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</si>
  <si>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</si>
  <si>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</si>
  <si>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</si>
  <si>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</si>
  <si>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</si>
  <si>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</si>
  <si>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</si>
  <si>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</si>
  <si>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</si>
  <si>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</si>
  <si>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</si>
  <si>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</si>
  <si>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</si>
  <si>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</si>
  <si>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</si>
  <si>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</si>
  <si>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</si>
  <si>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</si>
  <si>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</si>
  <si>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</si>
  <si>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</si>
  <si>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</si>
  <si>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</si>
  <si>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</si>
  <si>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</si>
  <si>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</si>
  <si>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</si>
  <si>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</si>
  <si>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</si>
  <si>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</si>
  <si>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</si>
  <si>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</si>
  <si>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</si>
  <si>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</si>
  <si>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</si>
  <si>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</si>
  <si>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</si>
  <si>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</si>
  <si>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</si>
  <si>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</si>
  <si>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</si>
  <si>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</si>
  <si>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</si>
  <si>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</si>
  <si>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</si>
  <si>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</si>
  <si>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</si>
  <si>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</si>
  <si>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</si>
  <si>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</si>
  <si>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</si>
  <si>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</si>
  <si>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</si>
  <si>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</si>
  <si>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</si>
  <si>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</si>
  <si>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</si>
  <si>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</si>
  <si>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</si>
  <si>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</si>
  <si>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</si>
  <si>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</si>
  <si>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</si>
  <si>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</si>
  <si>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</si>
  <si>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</si>
  <si>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</si>
  <si>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</si>
  <si>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</si>
  <si>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</si>
  <si>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</si>
  <si>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</si>
  <si>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</si>
  <si>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</si>
  <si>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</si>
  <si>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</si>
  <si>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</si>
  <si>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</si>
  <si>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</si>
  <si>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</si>
  <si>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</si>
  <si>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</si>
  <si>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</si>
  <si>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</si>
  <si>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</si>
  <si>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</si>
  <si>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</si>
  <si>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</si>
  <si>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</si>
  <si>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</si>
  <si>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</si>
  <si>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</si>
  <si>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</si>
  <si>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</si>
  <si>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</si>
  <si>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</si>
  <si>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</si>
  <si>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</si>
  <si>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</si>
  <si>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</si>
  <si>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</si>
  <si>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</si>
  <si>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</si>
  <si>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</si>
  <si>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</si>
  <si>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</si>
  <si>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</si>
  <si>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</si>
  <si>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</si>
  <si>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</si>
  <si>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</si>
  <si>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</si>
  <si>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</si>
  <si>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</si>
  <si>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</si>
  <si>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</si>
  <si>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</si>
  <si>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</si>
  <si>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</si>
  <si>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</si>
  <si>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</si>
  <si>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</si>
  <si>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</si>
  <si>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</si>
  <si>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</si>
  <si>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</si>
  <si>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</si>
  <si>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</si>
  <si>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</si>
  <si>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</si>
  <si>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</si>
  <si>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</si>
  <si>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</si>
  <si>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</si>
  <si>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</si>
  <si>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</si>
  <si>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</si>
  <si>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</si>
  <si>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</si>
  <si>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</si>
  <si>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</si>
  <si>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</si>
  <si>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</si>
  <si>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</si>
  <si>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</si>
  <si>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</si>
  <si>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</si>
  <si>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</si>
  <si>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</si>
  <si>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</si>
  <si>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</si>
  <si>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</si>
  <si>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</si>
  <si>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</si>
  <si>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</si>
  <si>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</si>
  <si>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</si>
  <si>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</si>
  <si>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</si>
  <si>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</si>
  <si>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</si>
  <si>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</si>
  <si>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</si>
  <si>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</si>
  <si>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</si>
  <si>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</si>
  <si>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</si>
  <si>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</si>
  <si>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</si>
  <si>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</si>
  <si>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</si>
  <si>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</si>
  <si>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</si>
  <si>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</si>
  <si>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</si>
  <si>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</si>
  <si>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</si>
  <si>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</si>
  <si>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</si>
  <si>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</si>
  <si>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</si>
  <si>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</si>
  <si>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</si>
  <si>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</si>
  <si>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</si>
  <si>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</si>
  <si>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</si>
  <si>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</si>
  <si>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</si>
  <si>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</si>
  <si>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</si>
  <si>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</si>
  <si>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</si>
  <si>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</si>
  <si>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</si>
  <si>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</si>
  <si>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</si>
  <si>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</si>
  <si>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</si>
  <si>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</si>
  <si>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</si>
  <si>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</si>
  <si>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</si>
  <si>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</si>
  <si>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</si>
  <si>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</si>
  <si>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</si>
  <si>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</si>
  <si>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</si>
  <si>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</si>
  <si>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</si>
  <si>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</si>
  <si>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</si>
  <si>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</si>
  <si>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</si>
  <si>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</si>
  <si>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</si>
  <si>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</si>
  <si>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</si>
  <si>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</si>
  <si>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</si>
  <si>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</si>
  <si>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</si>
  <si>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</si>
  <si>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</si>
  <si>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</si>
  <si>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</si>
  <si>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</si>
  <si>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</si>
  <si>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</si>
  <si>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</si>
  <si>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</si>
  <si>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</si>
  <si>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</si>
  <si>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</si>
  <si>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</si>
  <si>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</si>
  <si>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</si>
  <si>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</si>
  <si>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</si>
  <si>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</si>
  <si>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</si>
  <si>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</si>
  <si>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</si>
  <si>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</si>
  <si>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</si>
  <si>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</si>
  <si>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</si>
  <si>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</si>
  <si>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</si>
  <si>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</si>
  <si>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</si>
  <si>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</si>
  <si>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</si>
  <si>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</si>
  <si>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</si>
  <si>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</si>
  <si>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</si>
  <si>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</si>
  <si>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</si>
  <si>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</si>
  <si>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</si>
  <si>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</si>
  <si>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</si>
  <si>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</si>
  <si>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</si>
  <si>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</si>
  <si>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</si>
  <si>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</si>
  <si>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</si>
  <si>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</si>
  <si>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</si>
  <si>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</si>
  <si>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</si>
  <si>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</si>
  <si>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</si>
  <si>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</si>
  <si>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</si>
  <si>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</si>
  <si>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</si>
  <si>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</si>
  <si>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</si>
  <si>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</si>
  <si>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</si>
  <si>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</si>
  <si>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</si>
  <si>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</si>
  <si>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</si>
  <si>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</si>
  <si>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</si>
  <si>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</si>
  <si>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</si>
  <si>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</si>
  <si>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</si>
  <si>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</si>
  <si>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</si>
  <si>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</si>
  <si>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</si>
  <si>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</si>
  <si>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</si>
  <si>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</si>
  <si>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</si>
  <si>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</si>
  <si>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</si>
  <si>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</si>
  <si>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</si>
  <si>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</si>
  <si>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</si>
  <si>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</si>
  <si>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</si>
  <si>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</si>
  <si>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</si>
  <si>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</si>
  <si>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</si>
  <si>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</si>
  <si>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</si>
  <si>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</si>
  <si>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</si>
  <si>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</si>
  <si>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</si>
  <si>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</si>
  <si>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</si>
  <si>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</si>
  <si>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</si>
  <si>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</si>
  <si>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</si>
  <si>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</si>
  <si>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</si>
  <si>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</si>
  <si>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</si>
  <si>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</si>
  <si>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</si>
  <si>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</si>
  <si>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</si>
  <si>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</si>
  <si>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</si>
  <si>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</si>
  <si>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</si>
  <si>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</si>
  <si>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</si>
  <si>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</si>
  <si>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</si>
  <si>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</si>
  <si>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</si>
  <si>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</si>
  <si>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</si>
  <si>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</si>
  <si>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</si>
  <si>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</si>
  <si>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</si>
  <si>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</si>
  <si>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</si>
  <si>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</si>
  <si>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</si>
  <si>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</si>
  <si>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</si>
  <si>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</si>
  <si>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</si>
  <si>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</si>
  <si>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</si>
  <si>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</si>
  <si>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</si>
  <si>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</si>
  <si>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</si>
  <si>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</si>
  <si>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</si>
  <si>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</si>
  <si>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</si>
  <si>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</si>
  <si>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</si>
  <si>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</si>
  <si>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</si>
  <si>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</si>
  <si>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</si>
  <si>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</si>
  <si>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</si>
  <si>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</si>
  <si>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</si>
  <si>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</si>
  <si>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</si>
  <si>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</si>
  <si>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</si>
  <si>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</si>
  <si>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</si>
  <si>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</si>
  <si>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</si>
  <si>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</si>
  <si>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</si>
  <si>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</si>
  <si>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</si>
  <si>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</si>
  <si>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</si>
  <si>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</si>
  <si>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</si>
  <si>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</si>
  <si>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</si>
  <si>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</si>
  <si>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</si>
  <si>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</si>
  <si>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</si>
  <si>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</si>
  <si>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</si>
  <si>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</si>
  <si>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</si>
  <si>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</si>
  <si>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</si>
  <si>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</si>
  <si>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</si>
  <si>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</si>
  <si>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</si>
  <si>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</si>
  <si>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</si>
  <si>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</si>
  <si>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</si>
  <si>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</si>
  <si>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</si>
  <si>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</si>
  <si>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</si>
  <si>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</si>
  <si>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</si>
  <si>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</si>
  <si>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</si>
  <si>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</si>
  <si>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</si>
  <si>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</si>
  <si>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</si>
  <si>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</si>
  <si>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</si>
  <si>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</si>
  <si>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</si>
  <si>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</si>
  <si>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</si>
  <si>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</si>
  <si>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</si>
  <si>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</si>
  <si>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</si>
  <si>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</si>
  <si>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</si>
  <si>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</si>
  <si>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</si>
  <si>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</si>
  <si>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</si>
  <si>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</si>
  <si>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</si>
  <si>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</si>
  <si>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</si>
  <si>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</si>
  <si>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</si>
  <si>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</si>
  <si>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</si>
  <si>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</si>
  <si>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</si>
  <si>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</si>
  <si>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</si>
  <si>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</si>
  <si>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</si>
  <si>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</si>
  <si>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</si>
  <si>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</si>
  <si>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</si>
  <si>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</si>
  <si>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</si>
  <si>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</si>
  <si>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</si>
  <si>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</si>
  <si>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</si>
  <si>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</si>
  <si>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</si>
  <si>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</si>
  <si>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</si>
  <si>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</si>
  <si>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</si>
  <si>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</si>
  <si>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</si>
  <si>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</si>
  <si>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</si>
  <si>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</si>
  <si>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</si>
  <si>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</si>
  <si>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</si>
  <si>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</si>
  <si>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</si>
  <si>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</si>
  <si>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</si>
  <si>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</si>
  <si>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</si>
  <si>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</si>
  <si>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</si>
  <si>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</si>
  <si>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</si>
  <si>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</si>
  <si>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</si>
  <si>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</si>
  <si>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</si>
  <si>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</si>
  <si>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</si>
  <si>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</si>
  <si>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</si>
  <si>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</si>
  <si>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</si>
  <si>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</si>
  <si>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</si>
  <si>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</si>
  <si>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</si>
  <si>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</si>
  <si>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</si>
  <si>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</si>
  <si>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</si>
  <si>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</si>
  <si>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</si>
  <si>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</si>
  <si>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</si>
  <si>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</si>
  <si>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</si>
  <si>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</si>
  <si>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</si>
  <si>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</si>
  <si>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</si>
  <si>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</si>
  <si>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</si>
  <si>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</si>
  <si>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</si>
  <si>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</si>
  <si>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</si>
  <si>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</si>
  <si>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</si>
  <si>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</si>
  <si>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</si>
  <si>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</si>
  <si>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</si>
  <si>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</si>
  <si>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</si>
  <si>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</si>
  <si>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</si>
  <si>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</si>
  <si>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</si>
  <si>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</si>
  <si>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</si>
  <si>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</si>
  <si>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</si>
  <si>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</si>
  <si>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</si>
  <si>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</si>
  <si>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</si>
  <si>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</si>
  <si>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</si>
  <si>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</si>
  <si>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</si>
  <si>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</si>
  <si>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</si>
  <si>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</si>
  <si>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</si>
  <si>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</si>
  <si>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</si>
  <si>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</si>
  <si>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</si>
  <si>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</si>
  <si>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</si>
  <si>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</si>
  <si>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</si>
  <si>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</si>
  <si>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</si>
  <si>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</si>
  <si>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</si>
  <si>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</si>
  <si>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</si>
  <si>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</si>
  <si>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</si>
  <si>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</si>
  <si>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</si>
  <si>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</si>
  <si>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</si>
  <si>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</si>
  <si>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</si>
  <si>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</si>
  <si>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</si>
  <si>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</si>
  <si>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</si>
  <si>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</si>
  <si>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</si>
  <si>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</si>
  <si>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</si>
  <si>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</si>
  <si>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</si>
  <si>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</si>
  <si>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</si>
  <si>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</si>
  <si>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</si>
  <si>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</si>
  <si>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</si>
  <si>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</si>
  <si>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</si>
  <si>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</si>
  <si>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</si>
  <si>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</si>
  <si>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</si>
  <si>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</si>
  <si>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</si>
  <si>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</si>
  <si>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</si>
  <si>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</si>
  <si>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</si>
  <si>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</si>
  <si>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</si>
  <si>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</si>
  <si>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</si>
  <si>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</si>
  <si>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</si>
  <si>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</si>
  <si>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</si>
  <si>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</si>
  <si>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</si>
  <si>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</si>
  <si>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</si>
  <si>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</si>
  <si>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</si>
  <si>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</si>
  <si>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</si>
  <si>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</si>
  <si>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</si>
  <si>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</si>
  <si>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</si>
  <si>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</si>
  <si>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</si>
  <si>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</si>
  <si>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</si>
  <si>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</si>
  <si>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</si>
  <si>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</si>
  <si>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</si>
  <si>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</si>
  <si>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</si>
  <si>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</si>
  <si>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</si>
  <si>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</si>
  <si>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</si>
  <si>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</si>
  <si>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</si>
  <si>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</si>
  <si>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</si>
  <si>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</si>
  <si>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</si>
  <si>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</si>
  <si>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</si>
  <si>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</si>
  <si>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</si>
  <si>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</si>
  <si>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</si>
  <si>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</si>
  <si>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</si>
  <si>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</si>
  <si>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</si>
  <si>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</si>
  <si>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</si>
  <si>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</si>
  <si>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</si>
  <si>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</si>
  <si>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</si>
  <si>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</si>
  <si>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</si>
  <si>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</si>
  <si>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</si>
  <si>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</si>
  <si>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</si>
  <si>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</si>
  <si>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</si>
  <si>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</si>
  <si>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</si>
  <si>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</si>
  <si>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</si>
  <si>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</si>
  <si>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</si>
  <si>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</si>
  <si>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</si>
  <si>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</si>
  <si>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</si>
  <si>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</si>
  <si>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</si>
  <si>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</si>
  <si>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</si>
  <si>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</si>
  <si>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</si>
  <si>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</si>
  <si>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</si>
  <si>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</si>
  <si>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</si>
  <si>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</si>
  <si>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</si>
  <si>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</si>
  <si>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</si>
  <si>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</si>
  <si>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</si>
  <si>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</si>
  <si>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</si>
  <si>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</si>
  <si>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</si>
  <si>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</si>
  <si>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</si>
  <si>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</si>
  <si>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</si>
  <si>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</si>
  <si>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</si>
  <si>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</si>
  <si>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</si>
  <si>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</si>
  <si>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</si>
  <si>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</si>
  <si>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</si>
  <si>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</si>
  <si>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</si>
  <si>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</si>
  <si>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</si>
  <si>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</si>
  <si>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</si>
  <si>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</si>
  <si>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</si>
  <si>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</si>
  <si>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</si>
  <si>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</si>
  <si>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</si>
  <si>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</si>
  <si>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</si>
  <si>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</si>
  <si>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</si>
  <si>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</si>
  <si>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</si>
  <si>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</si>
  <si>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</si>
  <si>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</si>
  <si>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</si>
  <si>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</si>
  <si>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</si>
  <si>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</si>
  <si>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</si>
  <si>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</si>
  <si>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</si>
  <si>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</si>
  <si>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</si>
  <si>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</si>
  <si>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</si>
  <si>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</si>
  <si>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</si>
  <si>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</si>
  <si>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</si>
  <si>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</si>
  <si>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</si>
  <si>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</si>
  <si>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</si>
  <si>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</si>
  <si>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</si>
  <si>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</si>
  <si>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</si>
  <si>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</si>
  <si>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</si>
  <si>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</si>
  <si>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</si>
  <si>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</si>
  <si>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</si>
  <si>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</si>
  <si>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</si>
  <si>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</si>
  <si>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</si>
  <si>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</si>
  <si>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</si>
  <si>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</si>
  <si>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</si>
  <si>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</si>
  <si>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</si>
  <si>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</si>
  <si>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</si>
  <si>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</si>
  <si>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</si>
  <si>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</si>
  <si>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</si>
  <si>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</si>
  <si>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</si>
  <si>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</si>
  <si>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</si>
  <si>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</si>
  <si>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</si>
  <si>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</si>
  <si>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</si>
  <si>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</si>
  <si>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</si>
  <si>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</si>
  <si>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</si>
  <si>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</si>
  <si>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</si>
  <si>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</si>
  <si>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</si>
  <si>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</si>
  <si>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</si>
  <si>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</si>
  <si>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</si>
  <si>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</si>
  <si>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</si>
  <si>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</si>
  <si>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</si>
  <si>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</si>
  <si>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</si>
  <si>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</si>
  <si>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</si>
  <si>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</si>
  <si>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</si>
  <si>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</si>
  <si>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</si>
  <si>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</si>
  <si>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</si>
  <si>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</si>
  <si>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</si>
  <si>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</si>
  <si>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</si>
  <si>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</si>
  <si>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</si>
  <si>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</si>
  <si>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</si>
  <si>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</si>
  <si>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</si>
  <si>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</si>
  <si>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</si>
  <si>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</si>
  <si>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</si>
  <si>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</si>
  <si>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</si>
  <si>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</si>
  <si>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</si>
  <si>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</si>
  <si>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</si>
  <si>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</si>
  <si>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</si>
  <si>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</si>
  <si>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</si>
  <si>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</si>
  <si>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</si>
  <si>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</si>
  <si>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</si>
  <si>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</si>
  <si>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</si>
  <si>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</si>
  <si>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</si>
  <si>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</si>
  <si>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</si>
  <si>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</si>
  <si>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</si>
  <si>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</si>
  <si>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</si>
  <si>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</si>
  <si>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</si>
  <si>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</si>
  <si>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</si>
  <si>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</si>
  <si>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</si>
  <si>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</si>
  <si>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</si>
  <si>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</si>
  <si>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</si>
  <si>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</si>
  <si>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</si>
  <si>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</si>
  <si>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</si>
  <si>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</si>
  <si>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</si>
  <si>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</si>
  <si>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</si>
  <si>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</si>
  <si>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</si>
  <si>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</si>
  <si>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</si>
  <si>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</si>
  <si>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</si>
  <si>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</si>
  <si>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</si>
  <si>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</si>
  <si>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</si>
  <si>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</si>
  <si>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</si>
  <si>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</si>
  <si>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</si>
  <si>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</si>
  <si>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</si>
  <si>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</si>
  <si>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</si>
  <si>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</si>
  <si>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</si>
  <si>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</si>
  <si>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</si>
  <si>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</si>
  <si>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</si>
  <si>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</si>
  <si>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</si>
  <si>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</si>
  <si>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</si>
  <si>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</si>
  <si>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</si>
  <si>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</si>
  <si>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</si>
  <si>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</si>
  <si>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</si>
  <si>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</si>
  <si>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</si>
  <si>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</si>
  <si>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</si>
  <si>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</si>
  <si>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</si>
  <si>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</si>
  <si>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</si>
  <si>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</si>
  <si>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</si>
  <si>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</si>
  <si>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</si>
  <si>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</si>
  <si>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</si>
  <si>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</si>
  <si>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</si>
  <si>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</si>
  <si>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</si>
  <si>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</si>
  <si>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</si>
  <si>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</si>
  <si>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</si>
  <si>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</si>
  <si>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</si>
  <si>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</si>
  <si>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</si>
  <si>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</si>
  <si>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</si>
  <si>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</si>
  <si>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</si>
  <si>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</si>
  <si>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</si>
  <si>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</si>
  <si>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</si>
  <si>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</si>
  <si>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</si>
  <si>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</si>
  <si>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</si>
  <si>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</si>
  <si>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</si>
  <si>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</si>
  <si>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</si>
  <si>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</si>
  <si>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</si>
  <si>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</si>
  <si>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</si>
  <si>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</si>
  <si>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</si>
  <si>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</si>
  <si>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</si>
  <si>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</si>
  <si>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</si>
  <si>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</si>
  <si>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</si>
  <si>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</si>
  <si>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</si>
  <si>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</si>
  <si>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</si>
  <si>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</si>
  <si>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</si>
  <si>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</si>
  <si>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</si>
  <si>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</si>
  <si>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</si>
  <si>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</si>
  <si>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</si>
  <si>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</si>
  <si>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</si>
  <si>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</si>
  <si>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</si>
  <si>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</si>
  <si>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</si>
  <si>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</si>
  <si>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</si>
  <si>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</si>
  <si>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</si>
  <si>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</si>
  <si>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</si>
  <si>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</si>
  <si>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</si>
  <si>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</si>
  <si>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</si>
  <si>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</si>
  <si>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</si>
  <si>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</si>
  <si>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</si>
  <si>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</si>
  <si>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</si>
  <si>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</si>
  <si>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</si>
  <si>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</si>
  <si>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</si>
  <si>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</si>
  <si>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</si>
  <si>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</si>
  <si>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</si>
  <si>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</si>
  <si>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</si>
  <si>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</si>
  <si>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</si>
  <si>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</si>
  <si>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</si>
  <si>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</si>
  <si>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</si>
  <si>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</si>
  <si>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</si>
  <si>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</si>
  <si>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</si>
  <si>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</si>
  <si>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</si>
  <si>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</si>
  <si>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</si>
  <si>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</si>
  <si>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</si>
  <si>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</si>
  <si>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</si>
  <si>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</si>
  <si>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</si>
  <si>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</si>
  <si>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</si>
  <si>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</si>
  <si>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</si>
  <si>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</si>
  <si>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</si>
  <si>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</si>
  <si>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</si>
  <si>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</si>
  <si>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</si>
  <si>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</si>
  <si>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</si>
  <si>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</si>
  <si>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</si>
  <si>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</si>
  <si>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</si>
  <si>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</si>
  <si>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</si>
  <si>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</si>
  <si>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</si>
  <si>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</si>
  <si>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</si>
  <si>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</si>
  <si>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</si>
  <si>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</si>
  <si>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</si>
  <si>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</si>
  <si>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</si>
  <si>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</si>
  <si>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</si>
  <si>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</si>
  <si>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</si>
  <si>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</si>
  <si>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</si>
  <si>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</si>
  <si>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</si>
  <si>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</si>
  <si>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</si>
  <si>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</si>
  <si>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</si>
  <si>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</si>
  <si>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</si>
  <si>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</si>
  <si>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</si>
  <si>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</si>
  <si>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</si>
  <si>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</si>
  <si>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</si>
  <si>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</si>
  <si>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</si>
  <si>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</si>
  <si>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</si>
  <si>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</si>
  <si>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</si>
  <si>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</si>
  <si>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</si>
  <si>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</si>
  <si>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</si>
  <si>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</si>
  <si>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</si>
  <si>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</si>
  <si>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</si>
  <si>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</si>
  <si>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</si>
  <si>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</si>
  <si>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</si>
  <si>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</si>
  <si>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</si>
  <si>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</si>
  <si>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</si>
  <si>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</si>
  <si>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</si>
  <si>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</si>
  <si>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</si>
  <si>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</si>
  <si>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</si>
  <si>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</si>
  <si>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</si>
  <si>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</si>
  <si>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</si>
  <si>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</si>
  <si>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</si>
  <si>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</si>
  <si>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</si>
  <si>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</si>
  <si>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</si>
  <si>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</si>
  <si>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</si>
  <si>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</si>
  <si>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</si>
  <si>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</si>
  <si>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</si>
  <si>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</si>
  <si>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</si>
  <si>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</si>
  <si>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</si>
  <si>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</si>
  <si>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</si>
  <si>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</si>
  <si>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</si>
  <si>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</si>
  <si>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</si>
  <si>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</si>
  <si>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</si>
  <si>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</si>
  <si>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</si>
  <si>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</si>
  <si>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</si>
  <si>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</si>
  <si>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</si>
  <si>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</si>
  <si>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</si>
  <si>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</si>
  <si>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</si>
  <si>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</si>
  <si>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</si>
  <si>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</si>
  <si>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</si>
  <si>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</si>
  <si>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</si>
  <si>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</si>
  <si>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</si>
  <si>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</si>
  <si>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</si>
  <si>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</si>
  <si>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</si>
  <si>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</si>
  <si>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</si>
  <si>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</si>
  <si>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</si>
  <si>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</si>
  <si>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</si>
  <si>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</si>
  <si>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</si>
  <si>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</si>
  <si>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</si>
  <si>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</si>
  <si>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</si>
  <si>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</si>
  <si>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</si>
  <si>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</si>
  <si>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</si>
  <si>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</si>
  <si>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</si>
  <si>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</si>
  <si>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</si>
  <si>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</si>
  <si>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</si>
  <si>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</si>
  <si>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</si>
  <si>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</si>
  <si>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</si>
  <si>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</si>
  <si>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</si>
  <si>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</si>
  <si>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</si>
  <si>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</si>
  <si>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</si>
  <si>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</si>
  <si>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</si>
  <si>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</si>
  <si>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</si>
  <si>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</si>
  <si>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</si>
  <si>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</si>
  <si>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</si>
  <si>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</si>
  <si>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</si>
  <si>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</si>
  <si>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</si>
  <si>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</si>
  <si>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</si>
  <si>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</si>
  <si>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</si>
  <si>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</si>
  <si>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</si>
  <si>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</si>
  <si>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</si>
  <si>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</si>
  <si>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</si>
  <si>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</si>
  <si>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</si>
  <si>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</si>
  <si>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</si>
  <si>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</si>
  <si>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</si>
  <si>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</si>
  <si>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</si>
  <si>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</si>
  <si>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</si>
  <si>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</si>
  <si>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</si>
  <si>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</si>
  <si>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</si>
  <si>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</si>
  <si>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</si>
  <si>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</si>
  <si>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</si>
  <si>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</si>
  <si>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</si>
  <si>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</si>
  <si>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</si>
  <si>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</si>
  <si>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</si>
  <si>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</si>
  <si>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</si>
  <si>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</si>
  <si>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</si>
  <si>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</si>
  <si>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</si>
  <si>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</si>
  <si>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</si>
  <si>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</si>
  <si>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</si>
  <si>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</si>
  <si>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</si>
  <si>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</si>
  <si>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</si>
  <si>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</si>
  <si>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</si>
  <si>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</si>
  <si>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</si>
  <si>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</si>
  <si>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</si>
  <si>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</si>
  <si>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</si>
  <si>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</si>
  <si>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</si>
  <si>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</si>
  <si>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</si>
  <si>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</si>
  <si>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</si>
  <si>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</si>
  <si>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</si>
  <si>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</si>
  <si>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</si>
  <si>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</si>
  <si>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</si>
  <si>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</si>
  <si>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</si>
  <si>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</si>
  <si>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</si>
  <si>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</si>
  <si>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</si>
  <si>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</si>
  <si>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</si>
  <si>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</si>
  <si>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</si>
  <si>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</si>
  <si>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</si>
  <si>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</si>
  <si>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</si>
  <si>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</si>
  <si>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</si>
  <si>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</si>
  <si>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</si>
  <si>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</si>
  <si>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</si>
  <si>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</si>
  <si>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</si>
  <si>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</si>
  <si>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</si>
  <si>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</si>
  <si>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</si>
  <si>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</si>
  <si>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</si>
  <si>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</si>
  <si>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</si>
  <si>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</si>
  <si>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</si>
  <si>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</si>
  <si>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</si>
  <si>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</si>
  <si>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</si>
  <si>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</si>
  <si>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</si>
  <si>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</si>
  <si>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</si>
  <si>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</si>
  <si>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</si>
  <si>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</si>
  <si>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</si>
  <si>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</si>
  <si>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</si>
  <si>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</si>
  <si>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</si>
  <si>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</si>
  <si>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</si>
  <si>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</si>
  <si>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</si>
  <si>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</si>
  <si>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</si>
  <si>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</si>
  <si>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</si>
  <si>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</si>
  <si>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</si>
  <si>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</si>
  <si>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</si>
  <si>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</si>
  <si>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</si>
  <si>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</si>
  <si>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</si>
  <si>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</si>
  <si>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</si>
  <si>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</si>
  <si>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</si>
  <si>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</si>
  <si>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</si>
  <si>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</si>
  <si>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</si>
  <si>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</si>
  <si>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</si>
  <si>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</si>
  <si>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</si>
  <si>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</si>
  <si>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</si>
  <si>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</si>
  <si>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</si>
  <si>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</si>
  <si>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</si>
  <si>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</si>
  <si>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</si>
  <si>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</si>
  <si>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</si>
  <si>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</si>
  <si>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</si>
  <si>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</si>
  <si>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</si>
  <si>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</si>
  <si>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</si>
  <si>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</si>
  <si>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</si>
  <si>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</si>
  <si>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</si>
  <si>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</si>
  <si>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</si>
  <si>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</si>
  <si>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</si>
  <si>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</si>
  <si>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</si>
  <si>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</si>
  <si>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</si>
  <si>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</si>
  <si>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</si>
  <si>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</si>
  <si>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</si>
  <si>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</si>
  <si>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</si>
  <si>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</si>
  <si>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</si>
  <si>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</si>
  <si>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</si>
  <si>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</si>
  <si>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</si>
  <si>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</si>
  <si>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</si>
  <si>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</si>
  <si>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</si>
  <si>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</si>
  <si>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</si>
  <si>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</si>
  <si>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</si>
  <si>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</si>
  <si>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</si>
  <si>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</si>
  <si>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</si>
  <si>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</si>
  <si>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</si>
  <si>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</si>
  <si>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</si>
  <si>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</si>
  <si>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</si>
  <si>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</si>
  <si>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</si>
  <si>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</si>
  <si>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</si>
  <si>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</si>
  <si>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</si>
  <si>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</si>
  <si>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</si>
  <si>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</si>
  <si>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</si>
  <si>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</si>
  <si>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</si>
  <si>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</si>
  <si>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</si>
  <si>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</si>
  <si>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</si>
  <si>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</si>
  <si>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</si>
  <si>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</si>
  <si>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</si>
  <si>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</si>
  <si>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</si>
  <si>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</si>
  <si>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</si>
  <si>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</si>
  <si>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</si>
  <si>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</si>
  <si>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</si>
  <si>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</si>
  <si>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</si>
  <si>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</si>
  <si>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</si>
  <si>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</si>
  <si>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</si>
  <si>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</si>
  <si>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</si>
  <si>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</si>
  <si>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</si>
  <si>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</si>
  <si>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</si>
  <si>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</si>
  <si>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</si>
  <si>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</si>
  <si>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</si>
  <si>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</si>
  <si>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</si>
  <si>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</si>
  <si>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</si>
  <si>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</si>
  <si>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</si>
  <si>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</si>
  <si>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</si>
  <si>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</si>
  <si>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</si>
  <si>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</si>
  <si>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</si>
  <si>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</si>
  <si>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</si>
  <si>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</si>
  <si>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</si>
  <si>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</si>
  <si>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</si>
  <si>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</si>
  <si>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</si>
  <si>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</si>
  <si>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</si>
  <si>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</si>
  <si>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</si>
  <si>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</si>
  <si>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</si>
  <si>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</si>
  <si>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</si>
  <si>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</si>
  <si>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</si>
  <si>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</si>
  <si>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</si>
  <si>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</si>
  <si>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</si>
  <si>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</si>
  <si>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</si>
  <si>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</si>
  <si>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</si>
  <si>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</si>
  <si>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</si>
  <si>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</si>
  <si>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</si>
  <si>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</si>
  <si>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</si>
  <si>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</si>
  <si>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</si>
  <si>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</si>
  <si>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</si>
  <si>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</si>
  <si>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</si>
  <si>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</si>
  <si>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</si>
  <si>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</si>
  <si>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</si>
  <si>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</si>
  <si>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</si>
  <si>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</si>
  <si>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</si>
  <si>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</si>
  <si>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</si>
  <si>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</si>
  <si>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</si>
  <si>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</si>
  <si>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</si>
  <si>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</si>
  <si>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</si>
  <si>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</si>
  <si>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</si>
  <si>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</si>
  <si>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</si>
  <si>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</si>
  <si>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</si>
  <si>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</si>
  <si>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</si>
  <si>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</si>
  <si>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</si>
  <si>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</si>
  <si>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</si>
  <si>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</si>
  <si>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</si>
  <si>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</si>
  <si>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</si>
  <si>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</si>
  <si>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</si>
  <si>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</si>
  <si>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</si>
  <si>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</si>
  <si>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</si>
  <si>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</si>
  <si>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</si>
  <si>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</si>
  <si>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</si>
  <si>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</si>
  <si>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</si>
  <si>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</si>
  <si>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</si>
  <si>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</si>
  <si>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</si>
  <si>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</si>
  <si>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</si>
  <si>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</si>
  <si>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</si>
  <si>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</si>
  <si>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</si>
  <si>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</si>
  <si>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</si>
  <si>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</si>
  <si>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</si>
  <si>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</si>
  <si>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</si>
  <si>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</si>
  <si>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</si>
  <si>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</si>
  <si>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</si>
  <si>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</si>
  <si>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</si>
  <si>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</si>
  <si>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</si>
  <si>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</si>
  <si>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</si>
  <si>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</si>
  <si>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</si>
  <si>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</si>
  <si>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</si>
  <si>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</si>
  <si>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</si>
  <si>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</si>
  <si>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</si>
  <si>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</si>
  <si>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</si>
  <si>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</si>
  <si>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</si>
  <si>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</si>
  <si>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</si>
  <si>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</si>
  <si>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</si>
  <si>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</si>
  <si>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</si>
  <si>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</si>
  <si>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</si>
  <si>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</si>
  <si>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</si>
  <si>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</si>
  <si>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</si>
  <si>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</si>
  <si>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</si>
  <si>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</si>
  <si>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</si>
  <si>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</si>
  <si>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</si>
  <si>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</si>
  <si>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</si>
  <si>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</si>
  <si>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</si>
  <si>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</si>
  <si>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</si>
  <si>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</si>
  <si>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</si>
  <si>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</si>
  <si>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</si>
  <si>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</si>
  <si>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</si>
  <si>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</si>
  <si>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</si>
  <si>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</si>
  <si>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</si>
  <si>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</si>
  <si>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</si>
  <si>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</si>
  <si>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</si>
  <si>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</si>
  <si>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</si>
  <si>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</si>
  <si>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</si>
  <si>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</si>
  <si>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</si>
  <si>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</si>
  <si>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</si>
  <si>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</si>
  <si>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</si>
  <si>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</si>
  <si>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</si>
  <si>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</si>
  <si>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</si>
  <si>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</si>
  <si>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</si>
  <si>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</si>
  <si>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</si>
  <si>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</si>
  <si>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</si>
  <si>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</si>
  <si>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</si>
  <si>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</si>
  <si>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</si>
  <si>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</si>
  <si>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</si>
  <si>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</si>
  <si>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</si>
  <si>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</si>
  <si>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</si>
  <si>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</si>
  <si>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</si>
  <si>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</si>
  <si>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</si>
  <si>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</si>
  <si>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</si>
  <si>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</si>
  <si>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</si>
  <si>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</si>
  <si>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</si>
  <si>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</si>
  <si>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</si>
  <si>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</si>
  <si>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</si>
  <si>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</si>
  <si>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</si>
  <si>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</si>
  <si>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</si>
  <si>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</si>
  <si>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</si>
  <si>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</si>
  <si>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</si>
  <si>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</si>
  <si>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</si>
  <si>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</si>
  <si>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</si>
  <si>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</si>
  <si>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</si>
  <si>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</si>
  <si>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</si>
  <si>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</si>
  <si>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</si>
  <si>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</si>
  <si>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</si>
  <si>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</si>
  <si>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</si>
  <si>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</si>
  <si>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</si>
  <si>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</si>
  <si>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</si>
  <si>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</si>
  <si>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</si>
  <si>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</si>
  <si>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</si>
  <si>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</si>
  <si>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</si>
  <si>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</si>
  <si>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</si>
  <si>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</si>
  <si>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</si>
  <si>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</si>
  <si>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</si>
  <si>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</si>
  <si>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</si>
  <si>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</si>
  <si>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</si>
  <si>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</si>
  <si>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</si>
  <si>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</si>
  <si>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</si>
  <si>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</si>
  <si>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</si>
  <si>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</si>
  <si>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</si>
  <si>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</si>
  <si>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</si>
  <si>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</si>
  <si>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</si>
  <si>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</si>
  <si>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</si>
  <si>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</si>
  <si>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</si>
  <si>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</si>
  <si>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</si>
  <si>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</si>
  <si>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</si>
  <si>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</si>
  <si>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</si>
  <si>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</si>
  <si>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</si>
  <si>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</si>
  <si>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</si>
  <si>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</si>
  <si>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</si>
  <si>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</si>
  <si>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</si>
  <si>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</si>
  <si>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</si>
  <si>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</si>
  <si>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</si>
  <si>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</si>
  <si>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</si>
  <si>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</si>
  <si>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</si>
  <si>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</si>
  <si>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</si>
  <si>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</si>
  <si>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</si>
  <si>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</si>
  <si>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</si>
  <si>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</si>
  <si>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</si>
  <si>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</si>
  <si>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</si>
  <si>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</si>
  <si>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</si>
  <si>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</si>
  <si>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</si>
  <si>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</si>
  <si>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</si>
  <si>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</si>
  <si>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</si>
  <si>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</si>
  <si>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</si>
  <si>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</si>
  <si>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</si>
  <si>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</si>
  <si>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</si>
  <si>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</si>
  <si>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</si>
  <si>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</si>
  <si>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</si>
  <si>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</si>
  <si>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</si>
  <si>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</si>
  <si>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</si>
  <si>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</si>
  <si>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</si>
  <si>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</si>
  <si>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</si>
  <si>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</si>
  <si>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</si>
  <si>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</si>
  <si>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</si>
  <si>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</si>
  <si>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</si>
  <si>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</si>
  <si>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</si>
  <si>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</si>
  <si>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</si>
  <si>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</si>
  <si>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</si>
  <si>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</si>
  <si>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</si>
  <si>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</si>
  <si>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</si>
  <si>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</si>
  <si>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</si>
  <si>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</si>
  <si>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</si>
  <si>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</si>
  <si>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</si>
  <si>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</si>
  <si>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</si>
  <si>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</si>
  <si>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</si>
  <si>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</si>
  <si>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</si>
  <si>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</si>
  <si>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</si>
  <si>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</si>
  <si>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</si>
  <si>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</si>
  <si>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</si>
  <si>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</si>
  <si>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</si>
  <si>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</si>
  <si>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</si>
  <si>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</si>
  <si>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</si>
  <si>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</si>
  <si>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</si>
  <si>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</si>
  <si>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</si>
  <si>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</si>
  <si>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</si>
  <si>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</si>
  <si>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</si>
  <si>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</si>
  <si>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</si>
  <si>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</si>
  <si>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</si>
  <si>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</si>
  <si>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</si>
  <si>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</si>
  <si>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</si>
  <si>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</si>
  <si>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</si>
  <si>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</si>
  <si>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</si>
  <si>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</si>
  <si>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</si>
  <si>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</si>
  <si>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</si>
  <si>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</si>
  <si>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</si>
  <si>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</si>
  <si>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</si>
  <si>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</si>
  <si>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</si>
  <si>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</si>
  <si>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</si>
  <si>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</si>
  <si>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</si>
  <si>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</si>
  <si>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</si>
  <si>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</si>
  <si>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</si>
  <si>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</si>
  <si>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</si>
  <si>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</si>
  <si>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</si>
  <si>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</si>
  <si>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</si>
  <si>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</si>
  <si>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</si>
  <si>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</si>
  <si>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</si>
  <si>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</si>
  <si>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</si>
  <si>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</si>
  <si>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</si>
  <si>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</si>
  <si>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</si>
  <si>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</si>
  <si>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</si>
  <si>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</si>
  <si>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</si>
  <si>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</si>
  <si>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</si>
  <si>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</si>
  <si>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</si>
  <si>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</si>
  <si>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</si>
  <si>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</si>
  <si>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</si>
  <si>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</si>
  <si>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</si>
  <si>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</si>
  <si>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</si>
  <si>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</si>
  <si>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</si>
  <si>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</si>
  <si>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</si>
  <si>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</si>
  <si>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</si>
  <si>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</si>
  <si>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</si>
  <si>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</si>
  <si>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</si>
  <si>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</si>
  <si>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</si>
  <si>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</si>
  <si>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</si>
  <si>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</si>
  <si>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</si>
  <si>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</si>
  <si>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</si>
  <si>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</si>
  <si>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</si>
  <si>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</si>
  <si>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</si>
  <si>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</si>
  <si>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</si>
  <si>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</si>
  <si>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</si>
  <si>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</si>
  <si>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</si>
  <si>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</si>
  <si>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</si>
  <si>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</si>
  <si>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</si>
  <si>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</si>
  <si>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</si>
  <si>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</si>
  <si>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</si>
  <si>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</si>
  <si>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</si>
  <si>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</si>
  <si>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</si>
  <si>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</si>
  <si>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</si>
  <si>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</si>
  <si>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</si>
  <si>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</si>
  <si>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</si>
  <si>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</si>
  <si>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</si>
  <si>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</si>
  <si>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</si>
  <si>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</si>
  <si>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</si>
  <si>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</si>
  <si>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</si>
  <si>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</si>
  <si>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</si>
  <si>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</si>
  <si>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</si>
  <si>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</si>
  <si>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</si>
  <si>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</si>
  <si>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</si>
  <si>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</si>
  <si>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</si>
  <si>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</si>
  <si>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</si>
  <si>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</si>
  <si>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</si>
  <si>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</si>
  <si>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</si>
  <si>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</si>
  <si>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</si>
  <si>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</si>
  <si>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</si>
  <si>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</si>
  <si>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</si>
  <si>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</si>
  <si>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</si>
  <si>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</si>
  <si>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</si>
  <si>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</si>
  <si>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</si>
  <si>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</si>
  <si>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</si>
  <si>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</si>
  <si>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</si>
  <si>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</si>
  <si>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</si>
  <si>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</si>
  <si>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</si>
  <si>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</si>
  <si>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</si>
  <si>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</si>
  <si>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</si>
  <si>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</si>
  <si>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</si>
  <si>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</si>
  <si>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</si>
  <si>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</si>
  <si>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</si>
  <si>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</si>
  <si>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</si>
  <si>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</si>
  <si>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</si>
  <si>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</si>
  <si>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</si>
  <si>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</si>
  <si>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</si>
  <si>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</si>
  <si>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</si>
  <si>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</si>
  <si>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</si>
  <si>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</si>
  <si>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</si>
  <si>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</si>
  <si>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</si>
  <si>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</si>
  <si>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</si>
  <si>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</si>
  <si>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</si>
  <si>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</si>
  <si>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</si>
  <si>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</si>
  <si>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</si>
  <si>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</si>
  <si>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</si>
  <si>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</si>
  <si>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</si>
  <si>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</si>
  <si>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</si>
  <si>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</si>
  <si>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</si>
  <si>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</si>
  <si>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</si>
  <si>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</si>
  <si>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</si>
  <si>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</si>
  <si>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</si>
  <si>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</si>
  <si>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</si>
  <si>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</si>
  <si>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</si>
  <si>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</si>
  <si>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</si>
  <si>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</si>
  <si>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</si>
  <si>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</si>
  <si>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</si>
  <si>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</si>
  <si>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</si>
  <si>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</si>
  <si>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</si>
  <si>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</si>
  <si>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</si>
  <si>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</si>
  <si>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</si>
  <si>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</si>
  <si>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</si>
  <si>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</si>
  <si>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</si>
  <si>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</si>
  <si>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</si>
  <si>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</si>
  <si>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</si>
  <si>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</si>
  <si>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</si>
  <si>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</si>
  <si>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</si>
  <si>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</si>
  <si>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</si>
  <si>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</si>
  <si>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</si>
  <si>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</si>
  <si>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</si>
  <si>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</si>
  <si>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</si>
  <si>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</si>
  <si>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</si>
  <si>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</si>
  <si>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</si>
  <si>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</si>
  <si>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</si>
  <si>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</si>
  <si>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</si>
  <si>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</si>
  <si>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</si>
  <si>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</si>
  <si>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</si>
  <si>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</si>
  <si>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</si>
  <si>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</si>
  <si>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</si>
  <si>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</si>
  <si>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</si>
  <si>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</si>
  <si>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</si>
  <si>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</si>
  <si>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</si>
  <si>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</si>
  <si>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</si>
  <si>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</si>
  <si>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</si>
  <si>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</si>
  <si>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</si>
  <si>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</si>
  <si>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</si>
  <si>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</si>
  <si>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</si>
  <si>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</si>
  <si>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</si>
  <si>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</si>
  <si>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</si>
  <si>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</si>
  <si>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</si>
  <si>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</si>
  <si>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</si>
  <si>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</si>
  <si>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</si>
  <si>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</si>
  <si>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</si>
  <si>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</si>
  <si>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</si>
  <si>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</si>
  <si>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</si>
  <si>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</si>
  <si>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</si>
  <si>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</si>
  <si>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</si>
  <si>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</si>
  <si>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</si>
  <si>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</si>
  <si>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</si>
  <si>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</si>
  <si>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</si>
  <si>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</si>
  <si>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</si>
  <si>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</si>
  <si>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</si>
  <si>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</si>
  <si>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</si>
  <si>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</si>
  <si>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</si>
  <si>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</si>
  <si>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</si>
  <si>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</si>
  <si>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</si>
  <si>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</si>
  <si>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</si>
  <si>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</si>
  <si>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</si>
  <si>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</si>
  <si>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</si>
  <si>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</si>
  <si>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</si>
  <si>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</si>
  <si>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</si>
  <si>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</si>
  <si>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</si>
  <si>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</si>
  <si>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</si>
  <si>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</si>
  <si>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</si>
  <si>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</si>
  <si>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</si>
  <si>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</si>
  <si>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</si>
  <si>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</si>
  <si>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</si>
  <si>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</si>
  <si>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</si>
  <si>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</si>
  <si>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</si>
  <si>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</si>
  <si>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</si>
  <si>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</si>
  <si>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</si>
  <si>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</si>
  <si>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</si>
  <si>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</si>
  <si>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</si>
  <si>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</si>
  <si>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</si>
  <si>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</si>
  <si>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</si>
  <si>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</si>
  <si>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</si>
  <si>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</si>
  <si>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</si>
  <si>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</si>
  <si>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</si>
  <si>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</si>
  <si>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</si>
  <si>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</si>
  <si>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</si>
  <si>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</si>
  <si>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</si>
  <si>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</si>
  <si>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</si>
  <si>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</si>
  <si>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</si>
  <si>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</si>
  <si>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</si>
  <si>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</si>
  <si>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</si>
  <si>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</si>
  <si>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</si>
  <si>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</si>
  <si>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</si>
  <si>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</si>
  <si>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</si>
  <si>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</si>
  <si>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</si>
  <si>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</si>
  <si>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</si>
  <si>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</si>
  <si>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</si>
  <si>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</si>
  <si>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</si>
  <si>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</si>
  <si>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</si>
  <si>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</si>
  <si>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</si>
  <si>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</si>
  <si>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</si>
  <si>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</si>
  <si>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</si>
  <si>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</si>
  <si>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</si>
  <si>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</si>
  <si>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</si>
  <si>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</si>
  <si>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</si>
  <si>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</si>
  <si>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</si>
  <si>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</si>
  <si>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</si>
  <si>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</si>
  <si>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</si>
  <si>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</si>
  <si>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</si>
  <si>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</si>
  <si>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</si>
  <si>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</si>
  <si>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</si>
  <si>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</si>
  <si>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</si>
  <si>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</si>
  <si>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</si>
  <si>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</si>
  <si>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</si>
  <si>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</si>
  <si>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</si>
  <si>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</si>
  <si>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</si>
  <si>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</si>
  <si>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</si>
  <si>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</si>
  <si>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</si>
  <si>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</si>
  <si>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</si>
  <si>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</si>
  <si>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</si>
  <si>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</si>
  <si>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</si>
  <si>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</si>
  <si>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</si>
  <si>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</si>
  <si>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</si>
  <si>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</si>
  <si>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</si>
  <si>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</si>
  <si>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</si>
  <si>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</si>
  <si>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</si>
  <si>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</si>
  <si>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</si>
  <si>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</si>
  <si>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</si>
  <si>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</si>
  <si>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</si>
  <si>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</si>
  <si>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</si>
  <si>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</si>
  <si>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</si>
  <si>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</si>
  <si>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</si>
  <si>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</si>
  <si>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</si>
  <si>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</si>
  <si>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</si>
  <si>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</si>
  <si>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</si>
  <si>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</si>
  <si>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</si>
  <si>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</si>
  <si>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</si>
  <si>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</si>
  <si>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</si>
  <si>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</si>
  <si>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</si>
  <si>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</si>
  <si>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</si>
  <si>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</si>
  <si>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</si>
  <si>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</si>
  <si>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</si>
  <si>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</si>
  <si>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</si>
  <si>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</si>
  <si>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</si>
  <si>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</si>
  <si>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</si>
  <si>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</si>
  <si>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</si>
  <si>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</si>
  <si>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</si>
  <si>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</si>
  <si>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</si>
  <si>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</si>
  <si>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</si>
  <si>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</si>
  <si>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</si>
  <si>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</si>
  <si>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</si>
  <si>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</si>
  <si>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</si>
  <si>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</si>
  <si>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</si>
  <si>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</si>
  <si>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</si>
  <si>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</si>
  <si>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</si>
  <si>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</si>
  <si>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</si>
  <si>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</si>
  <si>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</si>
  <si>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</si>
  <si>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</si>
  <si>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</si>
  <si>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</si>
  <si>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</si>
  <si>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</si>
  <si>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</si>
  <si>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</si>
  <si>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</si>
  <si>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</si>
  <si>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</si>
  <si>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</si>
  <si>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</si>
  <si>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</si>
  <si>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</si>
  <si>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</si>
  <si>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</si>
  <si>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</si>
  <si>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</si>
  <si>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</si>
  <si>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</si>
  <si>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</si>
  <si>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</si>
  <si>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</si>
  <si>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</si>
  <si>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</si>
  <si>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</si>
  <si>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</si>
  <si>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</si>
  <si>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</si>
  <si>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</si>
  <si>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</si>
  <si>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</si>
  <si>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</si>
  <si>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</si>
  <si>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</si>
  <si>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</si>
  <si>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</si>
  <si>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</si>
  <si>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</si>
  <si>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</si>
  <si>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</si>
  <si>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</si>
  <si>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</si>
  <si>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</si>
  <si>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</si>
  <si>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</si>
  <si>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</si>
  <si>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</si>
  <si>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</si>
  <si>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</si>
  <si>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</si>
  <si>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</si>
  <si>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</si>
  <si>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</si>
  <si>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</si>
  <si>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</si>
  <si>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</si>
  <si>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</si>
  <si>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</si>
  <si>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</si>
  <si>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</si>
  <si>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</si>
  <si>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</si>
  <si>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</si>
  <si>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</si>
  <si>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</si>
  <si>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</si>
  <si>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</si>
  <si>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</si>
  <si>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</si>
  <si>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</si>
  <si>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</si>
  <si>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</si>
  <si>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</si>
  <si>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</si>
  <si>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</si>
  <si>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</si>
  <si>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</si>
  <si>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</si>
  <si>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</si>
  <si>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</si>
  <si>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</si>
  <si>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</si>
  <si>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</si>
  <si>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</si>
  <si>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</si>
  <si>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</si>
  <si>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</si>
  <si>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</si>
  <si>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</si>
  <si>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</si>
  <si>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</si>
  <si>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</si>
  <si>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</si>
  <si>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</si>
  <si>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</si>
  <si>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</si>
  <si>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</si>
  <si>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</si>
  <si>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</si>
  <si>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</si>
  <si>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</si>
  <si>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</si>
  <si>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</si>
  <si>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</si>
  <si>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</si>
  <si>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</si>
  <si>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</si>
  <si>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</si>
  <si>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</si>
  <si>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</si>
  <si>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</si>
  <si>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</si>
  <si>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</si>
  <si>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</si>
  <si>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</si>
  <si>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</si>
  <si>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</si>
  <si>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</si>
  <si>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</si>
  <si>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</si>
  <si>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</si>
  <si>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</si>
  <si>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</si>
  <si>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</si>
  <si>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</si>
  <si>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</si>
  <si>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</si>
  <si>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</si>
  <si>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</si>
  <si>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</si>
  <si>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</si>
  <si>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</si>
  <si>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</si>
  <si>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</si>
  <si>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</si>
  <si>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</si>
  <si>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</si>
  <si>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</si>
  <si>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</si>
  <si>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</si>
  <si>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</si>
  <si>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</si>
  <si>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</si>
  <si>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</si>
  <si>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</si>
  <si>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</si>
  <si>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</si>
  <si>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</si>
  <si>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</si>
  <si>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</si>
  <si>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</si>
  <si>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</si>
  <si>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</si>
  <si>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</si>
  <si>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</si>
  <si>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</si>
  <si>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</si>
  <si>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</si>
  <si>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</si>
  <si>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</si>
  <si>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</si>
  <si>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</si>
  <si>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</si>
  <si>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</si>
  <si>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</si>
  <si>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</si>
  <si>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</si>
  <si>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</si>
  <si>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</si>
  <si>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</si>
  <si>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</si>
  <si>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</si>
  <si>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</si>
  <si>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</si>
  <si>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</si>
  <si>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</si>
  <si>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</si>
  <si>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</si>
  <si>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</si>
  <si>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</si>
  <si>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</si>
  <si>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</si>
  <si>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</si>
  <si>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</si>
  <si>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</si>
  <si>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</si>
  <si>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</si>
  <si>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</si>
  <si>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</si>
  <si>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</si>
  <si>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</si>
  <si>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</si>
  <si>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</si>
  <si>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</si>
  <si>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</si>
  <si>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</si>
  <si>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</si>
  <si>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</si>
  <si>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</si>
  <si>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</si>
  <si>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</si>
  <si>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</si>
  <si>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</si>
  <si>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</si>
  <si>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</si>
  <si>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</si>
  <si>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</si>
  <si>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</si>
  <si>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</si>
  <si>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</si>
  <si>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</si>
  <si>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</si>
  <si>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</si>
  <si>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</si>
  <si>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</si>
  <si>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</si>
  <si>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</si>
  <si>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</si>
  <si>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</si>
  <si>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</si>
  <si>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</si>
  <si>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</si>
  <si>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</si>
  <si>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</si>
  <si>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</si>
  <si>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</si>
  <si>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</si>
  <si>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</si>
  <si>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</si>
  <si>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</si>
  <si>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</si>
  <si>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</si>
  <si>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</si>
  <si>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</si>
  <si>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</si>
  <si>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</si>
  <si>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</si>
  <si>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</si>
  <si>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</si>
  <si>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</si>
  <si>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</si>
  <si>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</si>
  <si>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</si>
  <si>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</si>
  <si>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</si>
  <si>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</si>
  <si>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</si>
  <si>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</si>
  <si>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</si>
  <si>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</si>
  <si>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</si>
  <si>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</si>
  <si>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</si>
  <si>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</si>
  <si>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</si>
  <si>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</si>
  <si>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</si>
  <si>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</si>
  <si>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</si>
  <si>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</si>
  <si>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</si>
  <si>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</si>
  <si>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</si>
  <si>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</si>
  <si>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</si>
  <si>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</si>
  <si>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</si>
  <si>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</si>
  <si>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</si>
  <si>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</si>
  <si>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</si>
  <si>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</si>
  <si>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</si>
  <si>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</si>
  <si>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</si>
  <si>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</si>
  <si>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</si>
  <si>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</si>
  <si>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</si>
  <si>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</si>
  <si>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</si>
  <si>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</si>
  <si>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</si>
  <si>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</si>
  <si>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</si>
  <si>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</si>
  <si>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</si>
  <si>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</si>
  <si>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</si>
  <si>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</si>
  <si>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</si>
  <si>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</si>
  <si>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</si>
  <si>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</si>
  <si>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</si>
  <si>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</si>
  <si>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</si>
  <si>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</si>
  <si>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</si>
  <si>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</si>
  <si>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</si>
  <si>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</si>
  <si>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</si>
  <si>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</si>
  <si>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</si>
  <si>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</si>
  <si>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</si>
  <si>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</si>
  <si>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</si>
  <si>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</si>
  <si>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</si>
  <si>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</si>
  <si>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</si>
  <si>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</si>
  <si>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</si>
  <si>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</si>
  <si>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</si>
  <si>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</si>
  <si>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</si>
  <si>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</si>
  <si>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</si>
  <si>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</si>
  <si>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</si>
  <si>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</si>
  <si>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</si>
  <si>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</si>
  <si>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</si>
  <si>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</si>
  <si>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</si>
  <si>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</si>
  <si>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</si>
  <si>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</si>
  <si>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</si>
  <si>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</si>
  <si>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</si>
  <si>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</si>
  <si>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</si>
  <si>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</si>
  <si>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</si>
  <si>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</si>
  <si>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</si>
  <si>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</si>
  <si>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</si>
  <si>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</si>
  <si>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</si>
  <si>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</si>
  <si>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</si>
  <si>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</si>
  <si>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</si>
  <si>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</si>
  <si>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</si>
  <si>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</si>
  <si>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</si>
  <si>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</si>
  <si>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</si>
  <si>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</si>
  <si>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</si>
  <si>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</si>
  <si>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</si>
  <si>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</si>
  <si>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</si>
  <si>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</si>
  <si>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</si>
  <si>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</si>
  <si>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</si>
  <si>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</si>
  <si>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</si>
  <si>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</si>
  <si>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</si>
  <si>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</si>
  <si>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</si>
  <si>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</si>
  <si>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</si>
  <si>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</si>
  <si>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</si>
  <si>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</si>
  <si>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</si>
  <si>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</si>
  <si>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</si>
  <si>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</si>
  <si>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</si>
  <si>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</si>
  <si>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</si>
  <si>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</si>
  <si>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</si>
  <si>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</si>
  <si>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</si>
  <si>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</si>
  <si>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</si>
  <si>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</si>
  <si>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</si>
  <si>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</si>
  <si>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</si>
  <si>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</si>
  <si>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</si>
  <si>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</si>
  <si>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</si>
  <si>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</si>
  <si>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</si>
  <si>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</si>
  <si>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</si>
  <si>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</si>
  <si>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</si>
  <si>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</si>
  <si>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</si>
  <si>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</si>
  <si>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</si>
  <si>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</si>
  <si>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</si>
  <si>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</si>
  <si>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</si>
  <si>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</si>
  <si>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</si>
  <si>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</si>
  <si>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</si>
  <si>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</si>
  <si>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</si>
  <si>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</si>
  <si>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</si>
  <si>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</si>
  <si>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</si>
  <si>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</si>
  <si>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</si>
  <si>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</si>
  <si>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</si>
  <si>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</si>
  <si>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</si>
  <si>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</si>
  <si>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</si>
  <si>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</si>
  <si>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</si>
  <si>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</si>
  <si>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</si>
  <si>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</si>
  <si>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</si>
  <si>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</si>
  <si>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</si>
  <si>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</si>
  <si>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</si>
  <si>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</si>
  <si>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</si>
  <si>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</si>
  <si>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</si>
  <si>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</si>
  <si>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</si>
  <si>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</si>
  <si>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</si>
  <si>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</si>
  <si>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</si>
  <si>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</si>
  <si>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</si>
  <si>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</si>
  <si>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</si>
  <si>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</si>
  <si>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</si>
  <si>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</si>
  <si>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</si>
  <si>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</si>
  <si>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</si>
  <si>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</si>
  <si>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</si>
  <si>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</si>
  <si>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</si>
  <si>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</si>
  <si>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</si>
  <si>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</si>
  <si>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</si>
  <si>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</si>
  <si>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</si>
  <si>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</si>
  <si>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</si>
  <si>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</si>
  <si>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</si>
  <si>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</si>
  <si>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</si>
  <si>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</si>
  <si>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</si>
  <si>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</si>
  <si>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</si>
  <si>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</si>
  <si>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</si>
  <si>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</si>
  <si>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</si>
  <si>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</si>
  <si>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</si>
  <si>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</si>
  <si>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</si>
  <si>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</si>
  <si>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</si>
  <si>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</si>
  <si>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</si>
  <si>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</si>
  <si>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</si>
  <si>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</si>
  <si>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</si>
  <si>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</si>
  <si>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</si>
  <si>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</si>
  <si>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</si>
  <si>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</si>
  <si>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</si>
  <si>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</si>
  <si>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</si>
  <si>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</si>
  <si>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</si>
  <si>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</si>
  <si>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</si>
  <si>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</si>
  <si>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</si>
  <si>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</si>
  <si>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</si>
  <si>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</si>
  <si>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</si>
  <si>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</si>
  <si>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</si>
  <si>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</si>
  <si>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</si>
  <si>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</si>
  <si>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</si>
  <si>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</si>
  <si>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</si>
  <si>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</si>
  <si>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</si>
  <si>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</si>
  <si>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</si>
  <si>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</si>
  <si>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</si>
  <si>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</si>
  <si>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</si>
  <si>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</si>
  <si>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</si>
  <si>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</si>
  <si>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</si>
  <si>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</si>
  <si>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</si>
  <si>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</si>
  <si>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</si>
  <si>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</si>
  <si>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</si>
  <si>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</si>
  <si>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</si>
  <si>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</si>
  <si>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</si>
  <si>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</si>
  <si>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</si>
  <si>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</si>
  <si>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</si>
  <si>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</si>
  <si>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</si>
  <si>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</si>
  <si>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</si>
  <si>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</si>
  <si>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</si>
  <si>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</si>
  <si>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</si>
  <si>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</si>
  <si>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</si>
  <si>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</si>
  <si>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</si>
  <si>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</si>
  <si>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</si>
  <si>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</si>
  <si>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</si>
  <si>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</si>
  <si>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</si>
  <si>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</si>
  <si>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</si>
  <si>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</si>
  <si>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</si>
  <si>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</si>
  <si>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</si>
  <si>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</si>
  <si>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</si>
  <si>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</si>
  <si>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</si>
  <si>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</si>
  <si>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</si>
  <si>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</si>
  <si>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</si>
  <si>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</si>
  <si>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</si>
  <si>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</si>
  <si>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</si>
  <si>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</si>
  <si>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</si>
  <si>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</si>
  <si>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</si>
  <si>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</si>
  <si>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</si>
  <si>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</si>
  <si>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</si>
  <si>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</si>
  <si>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</si>
  <si>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</si>
  <si>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</si>
  <si>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</si>
  <si>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</si>
  <si>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</si>
  <si>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</si>
  <si>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</si>
  <si>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</si>
  <si>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</si>
  <si>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</si>
  <si>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</si>
  <si>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</si>
  <si>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</si>
  <si>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</si>
  <si>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</si>
  <si>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</si>
  <si>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</si>
  <si>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</si>
  <si>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</si>
  <si>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</si>
  <si>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</si>
  <si>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</si>
  <si>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</si>
  <si>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</si>
  <si>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</si>
  <si>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</si>
  <si>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</si>
  <si>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</si>
  <si>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</si>
  <si>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</si>
  <si>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</si>
  <si>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</si>
  <si>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</si>
  <si>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</si>
  <si>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</si>
  <si>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</si>
  <si>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</si>
  <si>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</si>
  <si>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</si>
  <si>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</si>
  <si>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</si>
  <si>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</si>
  <si>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</si>
  <si>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</si>
  <si>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</si>
  <si>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</si>
  <si>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</si>
  <si>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</si>
  <si>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</si>
  <si>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</si>
  <si>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</si>
  <si>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</si>
  <si>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</si>
  <si>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</si>
  <si>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</si>
  <si>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</si>
  <si>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</si>
  <si>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</si>
  <si>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</si>
  <si>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</si>
  <si>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</si>
  <si>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</si>
  <si>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</si>
  <si>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</si>
  <si>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</si>
  <si>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</si>
  <si>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</si>
  <si>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</si>
  <si>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</si>
  <si>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</si>
  <si>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</si>
  <si>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</si>
  <si>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</si>
  <si>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</si>
  <si>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</si>
  <si>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</si>
  <si>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</si>
  <si>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</si>
  <si>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</si>
  <si>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</si>
  <si>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</si>
  <si>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</si>
  <si>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</si>
  <si>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</si>
  <si>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</si>
  <si>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</si>
  <si>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</si>
  <si>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</si>
  <si>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</si>
  <si>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</si>
  <si>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</si>
  <si>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</si>
  <si>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</si>
  <si>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</si>
  <si>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</si>
  <si>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</si>
  <si>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</si>
  <si>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</si>
  <si>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</si>
  <si>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</si>
  <si>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</si>
  <si>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</si>
  <si>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</si>
  <si>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</si>
  <si>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</si>
  <si>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</si>
  <si>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</si>
  <si>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</si>
  <si>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</si>
  <si>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</si>
  <si>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</si>
  <si>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</si>
  <si>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</si>
  <si>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</si>
  <si>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</si>
  <si>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</si>
  <si>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</si>
  <si>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</si>
  <si>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</si>
  <si>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</si>
  <si>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</si>
  <si>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</si>
  <si>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</si>
  <si>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</si>
  <si>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</si>
  <si>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</si>
  <si>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</si>
  <si>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</si>
  <si>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</si>
  <si>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</si>
  <si>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</si>
  <si>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</si>
  <si>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</si>
  <si>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</si>
  <si>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</si>
  <si>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</si>
  <si>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</si>
  <si>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</si>
  <si>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</si>
  <si>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</si>
  <si>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</si>
  <si>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</si>
  <si>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</si>
  <si>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</si>
  <si>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</si>
  <si>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</si>
  <si>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</si>
  <si>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</si>
  <si>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</si>
  <si>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</si>
  <si>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</si>
  <si>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</si>
  <si>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</si>
  <si>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</si>
  <si>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</si>
  <si>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</si>
  <si>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</si>
  <si>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</si>
  <si>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</si>
  <si>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</si>
  <si>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</si>
  <si>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</si>
  <si>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</si>
  <si>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</si>
  <si>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</si>
  <si>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</si>
  <si>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</si>
  <si>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</si>
  <si>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</si>
  <si>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</si>
  <si>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</si>
  <si>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</si>
  <si>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</si>
  <si>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</si>
  <si>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</si>
  <si>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</si>
  <si>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</si>
  <si>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</si>
  <si>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</si>
  <si>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</si>
  <si>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</si>
  <si>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</si>
  <si>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</si>
  <si>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</si>
  <si>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</si>
  <si>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</si>
  <si>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</si>
  <si>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</si>
  <si>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</si>
  <si>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</si>
  <si>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</si>
  <si>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</si>
  <si>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</si>
  <si>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</si>
  <si>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</si>
  <si>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</si>
  <si>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</si>
  <si>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</si>
  <si>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</si>
  <si>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</si>
  <si>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</si>
  <si>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</si>
  <si>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</si>
  <si>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</si>
  <si>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</si>
  <si>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</si>
  <si>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</si>
  <si>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</si>
  <si>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</si>
  <si>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</si>
  <si>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</si>
  <si>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</si>
  <si>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</si>
  <si>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</si>
  <si>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</si>
  <si>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</si>
  <si>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</si>
  <si>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</si>
  <si>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</si>
  <si>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</si>
  <si>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</si>
  <si>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</si>
  <si>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</si>
  <si>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</si>
  <si>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</si>
  <si>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</si>
  <si>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</si>
  <si>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</si>
  <si>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</si>
  <si>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</si>
  <si>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</si>
  <si>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</si>
  <si>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</si>
  <si>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</si>
  <si>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</si>
  <si>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</si>
  <si>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</si>
  <si>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</si>
  <si>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</si>
  <si>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</si>
  <si>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</si>
  <si>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</si>
  <si>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</si>
  <si>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</si>
  <si>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</si>
  <si>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</si>
  <si>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</si>
  <si>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</si>
  <si>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</si>
  <si>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</si>
  <si>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</si>
  <si>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</si>
  <si>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</si>
  <si>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</si>
  <si>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</si>
  <si>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</si>
  <si>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</si>
  <si>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</si>
  <si>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</si>
  <si>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</si>
  <si>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</si>
  <si>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</si>
  <si>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</si>
  <si>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</si>
  <si>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</si>
  <si>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</si>
  <si>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</si>
  <si>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</si>
  <si>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</si>
  <si>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</si>
  <si>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</si>
  <si>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</si>
  <si>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</si>
  <si>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</si>
  <si>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</si>
  <si>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</si>
  <si>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</si>
  <si>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</si>
  <si>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</si>
  <si>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</si>
  <si>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</si>
  <si>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</si>
  <si>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</si>
  <si>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</si>
  <si>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</si>
  <si>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</si>
  <si>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</si>
  <si>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</si>
  <si>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</si>
  <si>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</si>
  <si>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</si>
  <si>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</si>
  <si>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</si>
  <si>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</si>
  <si>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</si>
  <si>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</si>
  <si>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</si>
  <si>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</si>
  <si>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</si>
  <si>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</si>
  <si>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</si>
  <si>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</si>
  <si>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</si>
  <si>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</si>
  <si>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</si>
  <si>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</si>
  <si>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</si>
  <si>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</si>
  <si>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</si>
  <si>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</si>
  <si>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</si>
  <si>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</si>
  <si>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</si>
  <si>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</si>
  <si>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</si>
  <si>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</si>
  <si>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</si>
  <si>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</si>
  <si>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</si>
  <si>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</si>
  <si>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</si>
  <si>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</si>
  <si>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</si>
  <si>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</si>
  <si>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</si>
  <si>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</si>
  <si>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</si>
  <si>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</si>
  <si>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</si>
  <si>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</si>
  <si>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</si>
  <si>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</si>
  <si>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</si>
  <si>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</si>
  <si>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</si>
  <si>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</si>
  <si>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</si>
  <si>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</si>
  <si>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</si>
  <si>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</si>
  <si>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</si>
  <si>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</si>
  <si>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</si>
  <si>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</si>
  <si>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</si>
  <si>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</si>
  <si>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</si>
  <si>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</si>
  <si>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</si>
  <si>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</si>
  <si>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</si>
  <si>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</si>
  <si>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</si>
  <si>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</si>
  <si>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</si>
  <si>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</si>
  <si>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</si>
  <si>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</si>
  <si>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</si>
  <si>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</si>
  <si>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</si>
  <si>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</si>
  <si>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</si>
  <si>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</si>
  <si>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</si>
  <si>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</si>
  <si>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</si>
  <si>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</si>
  <si>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</si>
  <si>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</si>
  <si>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</si>
  <si>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</si>
  <si>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</si>
  <si>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</si>
  <si>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</si>
  <si>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</si>
  <si>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</si>
  <si>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</si>
  <si>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</si>
  <si>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</si>
  <si>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</si>
  <si>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</si>
  <si>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</si>
  <si>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</si>
  <si>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</si>
  <si>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</si>
  <si>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</si>
  <si>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</si>
  <si>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</si>
  <si>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</si>
  <si>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</si>
  <si>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</si>
  <si>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</si>
  <si>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</si>
  <si>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</si>
  <si>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</si>
  <si>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</si>
  <si>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</si>
  <si>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</si>
  <si>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</si>
  <si>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</si>
  <si>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</si>
  <si>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</si>
  <si>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</si>
  <si>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</si>
  <si>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</si>
  <si>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</si>
  <si>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</si>
  <si>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</si>
  <si>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</si>
  <si>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</si>
  <si>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</si>
  <si>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</si>
  <si>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</si>
  <si>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</si>
  <si>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</si>
  <si>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</si>
  <si>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</si>
  <si>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</si>
  <si>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</si>
  <si>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</si>
  <si>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</si>
  <si>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</si>
  <si>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</si>
  <si>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</si>
  <si>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</si>
  <si>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</si>
  <si>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</si>
  <si>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</si>
  <si>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</si>
  <si>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</si>
  <si>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</si>
  <si>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</si>
  <si>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</si>
  <si>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</si>
  <si>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</si>
  <si>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</si>
  <si>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</si>
  <si>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</si>
  <si>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</si>
  <si>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</si>
  <si>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</si>
  <si>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</si>
  <si>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</si>
  <si>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</si>
  <si>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</si>
  <si>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</si>
  <si>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</si>
  <si>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</si>
  <si>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</si>
  <si>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</si>
  <si>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</si>
  <si>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</si>
  <si>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</si>
  <si>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</si>
  <si>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</si>
  <si>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</si>
  <si>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</si>
  <si>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</si>
  <si>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</si>
  <si>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</si>
  <si>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</si>
  <si>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</si>
  <si>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</si>
  <si>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</si>
  <si>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</si>
  <si>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</si>
  <si>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</si>
  <si>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</si>
  <si>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</si>
  <si>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</si>
  <si>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</si>
  <si>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</si>
  <si>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</si>
  <si>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</si>
  <si>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</si>
  <si>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</si>
  <si>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</si>
  <si>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</si>
  <si>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</si>
  <si>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</si>
  <si>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</si>
  <si>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</si>
  <si>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</si>
  <si>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</si>
  <si>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</si>
  <si>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</si>
  <si>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</si>
  <si>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</si>
  <si>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</si>
  <si>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</si>
  <si>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</si>
  <si>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</si>
  <si>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</si>
  <si>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</si>
  <si>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</si>
  <si>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</si>
  <si>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</si>
  <si>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</si>
  <si>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</si>
  <si>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</si>
  <si>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</si>
  <si>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</si>
  <si>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</si>
  <si>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</si>
  <si>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</si>
  <si>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</si>
  <si>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</si>
  <si>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</si>
  <si>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</si>
  <si>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</si>
  <si>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</si>
  <si>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</si>
  <si>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</si>
  <si>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</si>
  <si>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</si>
  <si>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</si>
  <si>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</si>
  <si>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</si>
  <si>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</si>
  <si>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</si>
  <si>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</si>
  <si>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</si>
  <si>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</si>
  <si>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</si>
  <si>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</si>
  <si>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</si>
  <si>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</si>
  <si>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</si>
  <si>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</si>
  <si>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</si>
  <si>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</si>
  <si>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</si>
  <si>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</si>
  <si>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</si>
  <si>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</si>
  <si>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</si>
  <si>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</si>
  <si>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</si>
  <si>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</si>
  <si>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</si>
  <si>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</si>
  <si>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</si>
  <si>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</si>
  <si>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</si>
  <si>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</si>
  <si>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</si>
  <si>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</si>
  <si>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</si>
  <si>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</si>
  <si>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</si>
  <si>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</si>
  <si>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</si>
  <si>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</si>
  <si>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</si>
  <si>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</si>
  <si>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</si>
  <si>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</si>
  <si>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</si>
  <si>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</si>
  <si>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</si>
  <si>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</si>
  <si>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</si>
  <si>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</si>
  <si>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</si>
  <si>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</si>
  <si>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</si>
  <si>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</si>
  <si>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</si>
  <si>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</si>
  <si>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</si>
  <si>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</si>
  <si>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</si>
  <si>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</si>
  <si>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</si>
  <si>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</si>
  <si>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</si>
  <si>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</si>
  <si>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</si>
  <si>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</si>
  <si>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</si>
  <si>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</si>
  <si>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</si>
  <si>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</si>
  <si>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</si>
  <si>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</si>
  <si>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</si>
  <si>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</si>
  <si>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</si>
  <si>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</si>
  <si>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</si>
  <si>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</si>
  <si>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</si>
  <si>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</si>
  <si>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</si>
  <si>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</si>
  <si>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</si>
  <si>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</si>
  <si>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</si>
  <si>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</si>
  <si>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</si>
  <si>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</si>
  <si>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</si>
  <si>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</si>
  <si>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</si>
  <si>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</si>
  <si>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</si>
  <si>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</si>
  <si>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</si>
  <si>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</si>
  <si>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</si>
  <si>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</si>
  <si>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</si>
  <si>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</si>
  <si>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</si>
  <si>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</si>
  <si>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</si>
  <si>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</si>
  <si>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</si>
  <si>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</si>
  <si>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</si>
  <si>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</si>
  <si>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</si>
  <si>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</si>
  <si>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</si>
  <si>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</si>
  <si>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</si>
  <si>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</si>
  <si>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</si>
  <si>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</si>
  <si>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</si>
  <si>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</si>
  <si>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</si>
  <si>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</si>
  <si>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</si>
  <si>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</si>
  <si>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</si>
  <si>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</si>
  <si>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</si>
  <si>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</si>
  <si>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</si>
  <si>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</si>
  <si>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</si>
  <si>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</si>
  <si>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</si>
  <si>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</si>
  <si>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</si>
  <si>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</si>
  <si>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</si>
  <si>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</si>
  <si>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</si>
  <si>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</si>
  <si>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</si>
  <si>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</si>
  <si>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</si>
  <si>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</si>
  <si>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</si>
  <si>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</si>
  <si>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</si>
  <si>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</si>
  <si>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</si>
  <si>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</si>
  <si>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</si>
  <si>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</si>
  <si>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</si>
  <si>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</si>
  <si>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</si>
  <si>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</si>
  <si>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</si>
  <si>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</si>
  <si>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</si>
  <si>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</si>
  <si>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</si>
  <si>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</si>
  <si>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</si>
  <si>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</si>
  <si>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</si>
  <si>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</si>
  <si>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</si>
  <si>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</si>
  <si>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</si>
  <si>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</si>
  <si>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</si>
  <si>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</si>
  <si>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</si>
  <si>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</si>
  <si>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</si>
  <si>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</si>
  <si>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</si>
  <si>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</si>
  <si>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</si>
  <si>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</si>
  <si>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</si>
  <si>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</si>
  <si>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</si>
  <si>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</si>
  <si>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</si>
  <si>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</si>
  <si>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</si>
  <si>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</si>
  <si>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</si>
  <si>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</si>
  <si>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</si>
  <si>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</si>
  <si>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</si>
  <si>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</si>
  <si>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</si>
  <si>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</si>
  <si>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</si>
  <si>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</si>
  <si>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</si>
  <si>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</si>
  <si>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</si>
  <si>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</si>
  <si>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</si>
  <si>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</si>
  <si>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</si>
  <si>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</si>
  <si>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</si>
  <si>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</si>
  <si>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</si>
  <si>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</si>
  <si>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</si>
  <si>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</si>
  <si>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</si>
  <si>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</si>
  <si>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</si>
  <si>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</si>
  <si>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</si>
  <si>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</si>
  <si>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</si>
  <si>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</si>
  <si>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</si>
  <si>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</si>
  <si>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</si>
  <si>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</si>
  <si>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</si>
  <si>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</si>
  <si>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</si>
  <si>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</si>
  <si>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</si>
  <si>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</si>
  <si>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</si>
  <si>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</si>
  <si>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</si>
  <si>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</si>
  <si>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</si>
  <si>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</si>
  <si>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</si>
  <si>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</si>
  <si>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</si>
  <si>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</si>
  <si>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</si>
  <si>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</si>
  <si>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</si>
  <si>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</si>
  <si>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</si>
  <si>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</si>
  <si>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</si>
  <si>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</si>
  <si>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</si>
  <si>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</si>
  <si>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</si>
  <si>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</si>
  <si>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</si>
  <si>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</si>
  <si>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</si>
  <si>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</si>
  <si>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</si>
  <si>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</si>
  <si>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</si>
  <si>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</si>
  <si>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</si>
  <si>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</si>
  <si>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</si>
  <si>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</si>
  <si>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</si>
  <si>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</si>
  <si>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</si>
  <si>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</si>
  <si>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</si>
  <si>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</si>
  <si>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</si>
  <si>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</si>
  <si>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</si>
  <si>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</si>
  <si>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</si>
  <si>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</si>
  <si>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</si>
  <si>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</si>
  <si>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</si>
  <si>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</si>
  <si>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</si>
  <si>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</si>
  <si>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</si>
  <si>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</si>
  <si>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</si>
  <si>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</si>
  <si>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</si>
  <si>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</si>
  <si>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</si>
  <si>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</si>
  <si>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</si>
  <si>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</si>
  <si>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</si>
  <si>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</si>
  <si>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</si>
  <si>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</si>
  <si>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</si>
  <si>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</si>
  <si>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</si>
  <si>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</si>
  <si>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</si>
  <si>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</si>
  <si>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</si>
  <si>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</si>
  <si>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</si>
  <si>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</si>
  <si>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</si>
  <si>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</si>
  <si>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</si>
  <si>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</si>
  <si>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</si>
  <si>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</si>
  <si>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</si>
  <si>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</si>
  <si>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</si>
  <si>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</si>
  <si>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</si>
  <si>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</si>
  <si>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</si>
  <si>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</si>
  <si>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</si>
  <si>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</si>
  <si>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</si>
  <si>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</si>
  <si>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</si>
  <si>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</si>
  <si>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</si>
  <si>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</si>
  <si>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</si>
  <si>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</si>
  <si>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</si>
  <si>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</si>
  <si>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</si>
  <si>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</si>
  <si>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</si>
  <si>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</si>
  <si>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</si>
  <si>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</si>
  <si>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</si>
  <si>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</si>
  <si>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</si>
  <si>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</si>
  <si>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</si>
  <si>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</si>
  <si>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</si>
  <si>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</si>
  <si>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</si>
  <si>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</si>
  <si>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</si>
  <si>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</si>
  <si>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</si>
  <si>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</si>
  <si>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</si>
  <si>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</si>
  <si>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</si>
  <si>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</si>
  <si>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</si>
  <si>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</si>
  <si>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</si>
  <si>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</si>
  <si>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</si>
  <si>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</si>
  <si>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</si>
  <si>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</si>
  <si>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</si>
  <si>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</si>
  <si>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</si>
  <si>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</si>
  <si>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</si>
  <si>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</si>
  <si>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</si>
  <si>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</si>
  <si>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</si>
  <si>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</si>
  <si>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</si>
  <si>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</si>
  <si>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</si>
  <si>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</si>
  <si>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</si>
  <si>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</si>
  <si>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</si>
  <si>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</si>
  <si>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</si>
  <si>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</si>
  <si>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</si>
  <si>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</si>
  <si>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</si>
  <si>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</si>
  <si>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</si>
  <si>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</si>
  <si>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</si>
  <si>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</si>
  <si>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</si>
  <si>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</si>
  <si>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</si>
  <si>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</si>
  <si>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</si>
  <si>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</si>
  <si>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</si>
  <si>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</si>
  <si>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</si>
  <si>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</si>
  <si>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</si>
  <si>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</si>
  <si>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</si>
  <si>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</si>
  <si>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</si>
  <si>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</si>
  <si>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</si>
  <si>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</si>
  <si>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</si>
  <si>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</si>
  <si>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</si>
  <si>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</si>
  <si>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</si>
  <si>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</si>
  <si>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</si>
  <si>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</si>
  <si>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</si>
  <si>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</si>
  <si>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</si>
  <si>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</si>
  <si>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</si>
  <si>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</si>
  <si>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</si>
  <si>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</si>
  <si>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</si>
  <si>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</si>
  <si>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</si>
  <si>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</si>
  <si>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</si>
  <si>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</si>
  <si>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</si>
  <si>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</si>
  <si>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</si>
  <si>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</si>
  <si>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</si>
  <si>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</si>
  <si>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</si>
  <si>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</si>
  <si>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</si>
  <si>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</si>
  <si>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</si>
  <si>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</si>
  <si>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</si>
  <si>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</si>
  <si>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</si>
  <si>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</si>
  <si>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</si>
  <si>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</si>
  <si>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</si>
  <si>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</si>
  <si>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</si>
  <si>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</si>
  <si>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</si>
  <si>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</si>
  <si>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</si>
  <si>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</si>
  <si>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</si>
  <si>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</si>
  <si>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</si>
  <si>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</si>
  <si>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</si>
  <si>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</si>
  <si>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</si>
  <si>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</si>
  <si>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</si>
  <si>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</si>
  <si>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</si>
  <si>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</si>
  <si>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</si>
  <si>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</si>
  <si>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</si>
  <si>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</si>
  <si>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</si>
  <si>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</si>
  <si>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</si>
  <si>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</si>
  <si>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</si>
  <si>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</si>
  <si>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</si>
  <si>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</si>
  <si>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</si>
  <si>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</si>
  <si>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</si>
  <si>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</si>
  <si>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</si>
  <si>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</si>
  <si>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</si>
  <si>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</si>
  <si>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</si>
  <si>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</si>
  <si>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</si>
  <si>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</si>
  <si>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</si>
  <si>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</si>
  <si>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</si>
  <si>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</si>
  <si>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</si>
  <si>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</si>
  <si>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</si>
  <si>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</si>
  <si>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</si>
  <si>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</si>
  <si>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</si>
  <si>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</si>
  <si>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</si>
  <si>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</si>
  <si>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</si>
  <si>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</si>
  <si>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</si>
  <si>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</si>
  <si>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</si>
  <si>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</si>
  <si>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</si>
  <si>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</si>
  <si>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</si>
  <si>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</si>
  <si>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</si>
  <si>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</si>
  <si>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</si>
  <si>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</si>
  <si>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</si>
  <si>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</si>
  <si>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</si>
  <si>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</si>
  <si>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</si>
  <si>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</si>
  <si>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</si>
  <si>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</si>
  <si>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</si>
  <si>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</si>
  <si>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</si>
  <si>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</si>
  <si>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</si>
  <si>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</si>
  <si>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</si>
  <si>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</si>
  <si>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</si>
  <si>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</si>
  <si>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</si>
  <si>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</si>
  <si>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</si>
  <si>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</si>
  <si>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</si>
  <si>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</si>
  <si>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</si>
  <si>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</si>
  <si>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</si>
  <si>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</si>
  <si>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</si>
  <si>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</si>
  <si>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</si>
  <si>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</si>
  <si>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</si>
  <si>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</si>
  <si>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</si>
  <si>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</si>
  <si>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</si>
  <si>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</si>
  <si>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</si>
  <si>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</si>
  <si>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</si>
  <si>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</si>
  <si>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</si>
  <si>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</si>
  <si>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</si>
  <si>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</si>
  <si>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</si>
  <si>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</si>
  <si>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</si>
  <si>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</si>
  <si>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</si>
  <si>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</si>
  <si>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</si>
  <si>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</si>
  <si>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</si>
  <si>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</si>
  <si>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</si>
  <si>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</si>
  <si>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</si>
  <si>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</si>
  <si>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</si>
  <si>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</si>
  <si>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</si>
  <si>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</si>
  <si>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</si>
  <si>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</si>
  <si>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</si>
  <si>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</si>
  <si>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</si>
  <si>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</si>
  <si>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</si>
  <si>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</si>
  <si>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</si>
  <si>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</si>
  <si>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</si>
  <si>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</si>
  <si>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</si>
  <si>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</si>
  <si>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</si>
  <si>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</si>
  <si>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</si>
  <si>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</si>
  <si>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</si>
  <si>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</si>
  <si>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</si>
  <si>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</si>
  <si>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</si>
  <si>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</si>
  <si>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</si>
  <si>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</si>
  <si>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</si>
  <si>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</si>
  <si>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</si>
  <si>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</si>
  <si>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</si>
  <si>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</si>
  <si>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</si>
  <si>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</si>
  <si>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</si>
  <si>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</si>
  <si>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</si>
  <si>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</si>
  <si>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</si>
  <si>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</si>
  <si>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</si>
  <si>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</si>
  <si>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</si>
  <si>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</si>
  <si>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</si>
  <si>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</si>
  <si>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</si>
  <si>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</si>
  <si>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</si>
  <si>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</si>
  <si>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</si>
  <si>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</si>
  <si>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</si>
  <si>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</si>
  <si>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</si>
  <si>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</si>
  <si>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</si>
  <si>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</si>
  <si>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</si>
  <si>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</si>
  <si>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</si>
  <si>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</si>
  <si>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</si>
  <si>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</si>
  <si>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</si>
  <si>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</si>
  <si>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</si>
  <si>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</si>
  <si>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</si>
  <si>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</si>
  <si>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</si>
  <si>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</si>
  <si>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</si>
  <si>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</si>
  <si>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</si>
  <si>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</si>
  <si>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</si>
  <si>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</si>
  <si>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</si>
  <si>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</si>
  <si>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</si>
  <si>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</si>
  <si>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</si>
  <si>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</si>
  <si>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</si>
  <si>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</si>
  <si>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</si>
  <si>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</si>
  <si>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</si>
  <si>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</si>
  <si>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</si>
  <si>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</si>
  <si>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</si>
  <si>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</si>
  <si>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</si>
  <si>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</si>
  <si>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</si>
  <si>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</si>
  <si>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</si>
  <si>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</si>
  <si>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</si>
  <si>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</si>
  <si>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</si>
  <si>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</si>
  <si>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</si>
  <si>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</si>
  <si>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</si>
  <si>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</si>
  <si>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</si>
  <si>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</si>
  <si>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</si>
  <si>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</si>
  <si>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</si>
  <si>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</si>
  <si>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</si>
  <si>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</si>
  <si>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</si>
  <si>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</si>
  <si>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</si>
  <si>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</si>
  <si>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</si>
  <si>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</si>
  <si>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</si>
  <si>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</si>
  <si>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</si>
  <si>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</si>
  <si>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</si>
  <si>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</si>
  <si>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</si>
  <si>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</si>
  <si>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</si>
  <si>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</si>
  <si>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</si>
  <si>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</si>
  <si>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</si>
  <si>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</si>
  <si>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</si>
  <si>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</si>
  <si>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</si>
  <si>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</si>
  <si>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</si>
  <si>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</si>
  <si>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</si>
  <si>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</si>
  <si>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</si>
  <si>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</si>
  <si>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</si>
  <si>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</si>
  <si>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</si>
  <si>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</si>
  <si>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</si>
  <si>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</si>
  <si>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</si>
  <si>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</si>
  <si>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</si>
  <si>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</si>
  <si>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</si>
  <si>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</si>
  <si>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</si>
  <si>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</si>
  <si>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</si>
  <si>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</si>
  <si>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</si>
  <si>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</si>
  <si>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</si>
  <si>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</si>
  <si>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</si>
  <si>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</si>
  <si>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</si>
  <si>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</si>
  <si>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</si>
  <si>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</si>
  <si>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</si>
  <si>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</si>
  <si>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</si>
  <si>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</si>
  <si>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</si>
  <si>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</si>
  <si>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</si>
  <si>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</si>
  <si>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</si>
  <si>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</si>
  <si>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</si>
  <si>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</si>
  <si>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</si>
  <si>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</si>
  <si>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</si>
  <si>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</si>
  <si>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</si>
  <si>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</si>
  <si>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</si>
  <si>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</si>
  <si>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</si>
  <si>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</si>
  <si>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</si>
  <si>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</si>
  <si>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</si>
  <si>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</si>
  <si>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</si>
  <si>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</si>
  <si>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</si>
  <si>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</si>
  <si>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</si>
  <si>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</si>
  <si>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</si>
  <si>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</si>
  <si>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</si>
  <si>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</si>
  <si>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</si>
  <si>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</si>
  <si>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</si>
  <si>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</si>
  <si>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</si>
  <si>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</si>
  <si>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</si>
  <si>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</si>
  <si>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</si>
  <si>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</si>
  <si>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</si>
  <si>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</si>
  <si>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</si>
  <si>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</si>
  <si>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</si>
  <si>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</si>
  <si>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</si>
  <si>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</si>
  <si>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</si>
  <si>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</si>
  <si>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</si>
  <si>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</si>
  <si>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</si>
  <si>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</si>
  <si>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</si>
  <si>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</si>
  <si>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</si>
  <si>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</si>
  <si>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</si>
  <si>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</si>
  <si>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</si>
  <si>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</si>
  <si>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</si>
  <si>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</si>
  <si>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</si>
  <si>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</si>
  <si>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</si>
  <si>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</si>
  <si>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</si>
  <si>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</si>
  <si>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</si>
  <si>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</si>
  <si>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</si>
  <si>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</si>
  <si>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</si>
  <si>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</si>
  <si>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</si>
  <si>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</si>
  <si>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</si>
  <si>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</si>
  <si>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</si>
  <si>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</si>
  <si>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</si>
  <si>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</si>
  <si>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</si>
  <si>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</si>
  <si>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</si>
  <si>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</si>
  <si>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</si>
  <si>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</si>
  <si>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</si>
  <si>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</si>
  <si>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</si>
  <si>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</si>
  <si>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</si>
  <si>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</si>
  <si>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</si>
  <si>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</si>
  <si>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</si>
  <si>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</si>
  <si>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</si>
  <si>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</si>
  <si>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</si>
  <si>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</si>
  <si>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</si>
  <si>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</si>
  <si>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</si>
  <si>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</si>
  <si>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</si>
  <si>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</si>
  <si>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</si>
  <si>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</si>
  <si>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</si>
  <si>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</si>
  <si>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</si>
  <si>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</si>
  <si>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</si>
  <si>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</si>
  <si>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</si>
  <si>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</si>
  <si>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</si>
  <si>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</si>
  <si>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</si>
  <si>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</si>
  <si>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</si>
  <si>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</si>
  <si>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</si>
  <si>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</si>
  <si>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</si>
  <si>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</si>
  <si>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</si>
  <si>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</si>
  <si>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</si>
  <si>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</si>
  <si>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</si>
  <si>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</si>
  <si>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</si>
  <si>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</si>
  <si>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</si>
  <si>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</si>
  <si>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</si>
  <si>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</si>
  <si>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</si>
  <si>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</si>
  <si>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</si>
  <si>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</si>
  <si>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</si>
  <si>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</si>
  <si>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</si>
  <si>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</si>
  <si>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</si>
  <si>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</si>
  <si>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</si>
  <si>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</si>
  <si>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</si>
  <si>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</si>
  <si>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</si>
  <si>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</si>
  <si>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</si>
  <si>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</si>
  <si>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</si>
  <si>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</si>
  <si>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</si>
  <si>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</si>
  <si>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</si>
  <si>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</si>
  <si>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</si>
  <si>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</si>
  <si>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</si>
  <si>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</si>
  <si>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</si>
  <si>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</si>
  <si>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</si>
  <si>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</si>
  <si>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</si>
  <si>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</si>
  <si>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</si>
  <si>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</si>
  <si>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</si>
  <si>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</si>
  <si>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</si>
  <si>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</si>
  <si>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</si>
  <si>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</si>
  <si>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</si>
  <si>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</si>
  <si>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</si>
  <si>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</si>
  <si>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</si>
  <si>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</si>
  <si>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</si>
  <si>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</si>
  <si>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</si>
  <si>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</si>
  <si>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</si>
  <si>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</si>
  <si>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</si>
  <si>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</si>
  <si>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</si>
  <si>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</si>
  <si>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</si>
  <si>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</si>
  <si>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</si>
  <si>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</si>
  <si>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</si>
  <si>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</si>
  <si>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</si>
  <si>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</si>
  <si>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</si>
  <si>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</si>
  <si>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</si>
  <si>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</si>
  <si>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</si>
  <si>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</si>
  <si>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</si>
  <si>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</si>
  <si>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</si>
  <si>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</si>
  <si>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</si>
  <si>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</si>
  <si>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</si>
  <si>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</si>
  <si>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</si>
  <si>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</si>
  <si>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</si>
  <si>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</si>
  <si>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</si>
  <si>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</si>
  <si>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</si>
  <si>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</si>
  <si>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</si>
  <si>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</si>
  <si>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</si>
  <si>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</si>
  <si>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</si>
  <si>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</si>
  <si>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</si>
  <si>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</si>
  <si>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</si>
  <si>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</si>
  <si>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</si>
  <si>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</si>
  <si>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</si>
  <si>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</si>
  <si>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</si>
  <si>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</si>
  <si>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</si>
  <si>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</si>
  <si>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</si>
  <si>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</si>
  <si>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</si>
  <si>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</si>
  <si>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</si>
  <si>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</si>
  <si>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</si>
  <si>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</si>
  <si>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</si>
  <si>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</si>
  <si>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</si>
  <si>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</si>
  <si>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</si>
  <si>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</si>
  <si>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</si>
  <si>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</si>
  <si>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</si>
  <si>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</si>
  <si>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</si>
  <si>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</si>
  <si>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</si>
  <si>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</si>
  <si>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</si>
  <si>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</si>
  <si>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</si>
  <si>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</si>
  <si>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</si>
  <si>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</si>
  <si>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</si>
  <si>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</si>
  <si>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</si>
  <si>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</si>
  <si>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</si>
  <si>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</si>
  <si>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</si>
  <si>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</si>
  <si>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</si>
  <si>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</si>
  <si>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</si>
  <si>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</si>
  <si>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</si>
  <si>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</si>
  <si>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</si>
  <si>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</si>
  <si>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</si>
  <si>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</si>
  <si>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</si>
  <si>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</si>
  <si>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</si>
  <si>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</si>
  <si>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</si>
  <si>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</si>
  <si>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</si>
  <si>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</si>
  <si>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</si>
  <si>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</si>
  <si>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</si>
  <si>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</si>
  <si>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</si>
  <si>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</si>
  <si>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</si>
  <si>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</si>
  <si>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</si>
  <si>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</si>
  <si>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</si>
  <si>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</si>
  <si>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</si>
  <si>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</si>
  <si>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</si>
  <si>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</si>
  <si>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</si>
  <si>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</si>
  <si>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</si>
  <si>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</si>
  <si>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</si>
  <si>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</si>
  <si>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</si>
  <si>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</si>
  <si>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</si>
  <si>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</si>
  <si>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</si>
  <si>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</si>
  <si>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</si>
  <si>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</si>
  <si>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</si>
  <si>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</si>
  <si>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</si>
  <si>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</si>
  <si>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</si>
  <si>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</si>
  <si>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</si>
  <si>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</si>
  <si>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</si>
  <si>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</si>
  <si>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</si>
  <si>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</si>
  <si>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</si>
  <si>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</si>
  <si>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</si>
  <si>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</si>
  <si>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</si>
  <si>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</si>
  <si>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</si>
  <si>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</si>
  <si>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</si>
  <si>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</si>
  <si>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</si>
  <si>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</si>
  <si>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</si>
  <si>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</si>
  <si>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</si>
  <si>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</si>
  <si>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</si>
  <si>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</si>
  <si>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</si>
  <si>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</si>
  <si>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</si>
  <si>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</si>
  <si>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</si>
  <si>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</si>
  <si>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</si>
  <si>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</si>
  <si>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</si>
  <si>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</si>
  <si>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</si>
  <si>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</si>
  <si>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</si>
  <si>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</si>
  <si>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</si>
  <si>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</si>
  <si>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</si>
  <si>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</si>
  <si>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</si>
  <si>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</si>
  <si>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</si>
  <si>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</si>
  <si>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</si>
  <si>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</si>
  <si>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</si>
  <si>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</si>
  <si>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</si>
  <si>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</si>
  <si>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</si>
  <si>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</si>
  <si>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</si>
  <si>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</si>
  <si>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</si>
  <si>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</si>
  <si>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</si>
  <si>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</si>
  <si>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</si>
  <si>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</si>
  <si>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</si>
  <si>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</si>
  <si>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</si>
  <si>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</si>
  <si>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</si>
  <si>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</si>
  <si>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</si>
  <si>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</si>
  <si>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</si>
  <si>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</si>
  <si>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</si>
  <si>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</si>
  <si>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</si>
  <si>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</si>
  <si>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</si>
  <si>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</si>
  <si>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</si>
  <si>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</si>
  <si>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</si>
  <si>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</si>
  <si>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</si>
  <si>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</si>
  <si>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</si>
  <si>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</si>
  <si>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</si>
  <si>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</si>
  <si>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</si>
  <si>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</si>
  <si>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</si>
  <si>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</si>
  <si>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</si>
  <si>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</si>
  <si>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</si>
  <si>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</si>
  <si>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</si>
  <si>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</si>
  <si>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</si>
  <si>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</si>
  <si>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</si>
  <si>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</si>
  <si>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</si>
  <si>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</si>
  <si>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</si>
  <si>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</si>
  <si>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</si>
  <si>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</si>
  <si>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</si>
  <si>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</si>
  <si>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</si>
  <si>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</si>
  <si>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</si>
  <si>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</si>
  <si>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</si>
  <si>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</si>
  <si>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</si>
  <si>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</si>
  <si>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</si>
  <si>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</si>
  <si>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</si>
  <si>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</si>
  <si>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</si>
  <si>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</si>
  <si>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</si>
  <si>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</si>
  <si>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</si>
  <si>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</si>
  <si>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</si>
  <si>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</si>
  <si>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</si>
  <si>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</si>
  <si>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</si>
  <si>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</si>
  <si>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</si>
  <si>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</si>
  <si>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</si>
  <si>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</si>
  <si>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</si>
  <si>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</si>
  <si>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</si>
  <si>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</si>
  <si>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</si>
  <si>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</si>
  <si>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</si>
  <si>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</si>
  <si>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</si>
  <si>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</si>
  <si>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</si>
  <si>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</si>
  <si>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</si>
  <si>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</si>
  <si>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</si>
  <si>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</si>
  <si>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</si>
  <si>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</si>
  <si>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</si>
  <si>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</si>
  <si>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</si>
  <si>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</si>
  <si>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</si>
  <si>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</si>
  <si>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</si>
  <si>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</si>
  <si>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</si>
  <si>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</si>
  <si>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</si>
  <si>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</si>
  <si>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</si>
  <si>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</si>
  <si>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</si>
  <si>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</si>
  <si>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</si>
  <si>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</si>
  <si>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</si>
  <si>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</si>
  <si>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</si>
  <si>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</si>
  <si>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</si>
  <si>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</si>
  <si>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</si>
  <si>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</si>
  <si>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</si>
  <si>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</si>
  <si>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</si>
  <si>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</si>
  <si>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</si>
  <si>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</si>
  <si>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</si>
  <si>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</si>
  <si>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</si>
  <si>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</si>
  <si>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</si>
  <si>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</si>
  <si>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</si>
  <si>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</si>
  <si>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</si>
  <si>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</si>
  <si>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</si>
  <si>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</si>
  <si>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</si>
  <si>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</si>
  <si>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</si>
  <si>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</si>
  <si>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</si>
  <si>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</si>
  <si>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</si>
  <si>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</si>
  <si>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</si>
  <si>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</si>
  <si>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</si>
  <si>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</si>
  <si>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</si>
  <si>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</si>
  <si>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</si>
  <si>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</si>
  <si>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</si>
  <si>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</si>
  <si>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</si>
  <si>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</si>
  <si>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</si>
  <si>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</si>
  <si>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</si>
  <si>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</si>
  <si>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</si>
  <si>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</si>
  <si>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</si>
  <si>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</si>
  <si>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</si>
  <si>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</si>
  <si>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</si>
  <si>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</si>
  <si>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</si>
  <si>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</si>
  <si>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</si>
  <si>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</si>
  <si>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</si>
  <si>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</si>
  <si>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</si>
  <si>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</si>
  <si>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</si>
  <si>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</si>
  <si>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</si>
  <si>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</si>
  <si>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</si>
  <si>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</si>
  <si>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</si>
  <si>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</si>
  <si>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</si>
  <si>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</si>
  <si>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</si>
  <si>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</si>
  <si>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</si>
  <si>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</si>
  <si>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</si>
  <si>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</si>
  <si>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</si>
  <si>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</si>
  <si>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</si>
  <si>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</si>
  <si>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</si>
  <si>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</si>
  <si>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</si>
  <si>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</si>
  <si>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</si>
  <si>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</si>
  <si>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</si>
  <si>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</si>
  <si>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</si>
  <si>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</si>
  <si>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</si>
  <si>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</si>
  <si>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</si>
  <si>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</si>
  <si>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</si>
  <si>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</si>
  <si>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</si>
  <si>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</si>
  <si>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</si>
  <si>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</si>
  <si>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</si>
  <si>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</si>
  <si>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</si>
  <si>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</si>
  <si>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</si>
  <si>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</si>
  <si>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</si>
  <si>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</si>
  <si>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</si>
  <si>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</si>
  <si>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</si>
  <si>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</si>
  <si>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</si>
  <si>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</si>
  <si>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</si>
  <si>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</si>
  <si>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</si>
  <si>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</si>
  <si>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</si>
  <si>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</si>
  <si>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</si>
  <si>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</si>
  <si>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</si>
  <si>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</si>
  <si>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</si>
  <si>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</si>
  <si>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</si>
  <si>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</si>
  <si>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</si>
  <si>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</si>
  <si>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</si>
  <si>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</si>
  <si>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</si>
  <si>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</si>
  <si>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</si>
  <si>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</si>
  <si>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</si>
  <si>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</si>
  <si>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</si>
  <si>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</si>
  <si>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</si>
  <si>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</si>
  <si>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</si>
  <si>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</si>
  <si>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</si>
  <si>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</si>
  <si>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</si>
  <si>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</si>
  <si>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</si>
  <si>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</si>
  <si>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</si>
  <si>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</si>
  <si>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</si>
  <si>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</si>
  <si>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</si>
  <si>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</si>
  <si>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</si>
  <si>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</si>
  <si>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</si>
  <si>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</si>
  <si>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</si>
  <si>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</si>
  <si>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</si>
  <si>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</si>
  <si>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</si>
  <si>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</si>
  <si>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</si>
  <si>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</si>
  <si>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</si>
  <si>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</si>
  <si>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</si>
  <si>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</si>
  <si>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</si>
  <si>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</si>
  <si>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</si>
  <si>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</si>
  <si>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</si>
  <si>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</si>
  <si>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</si>
  <si>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</si>
  <si>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</si>
  <si>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</si>
  <si>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</si>
  <si>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</si>
  <si>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</si>
  <si>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</si>
  <si>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</si>
  <si>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</si>
  <si>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</si>
  <si>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</si>
  <si>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</si>
  <si>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</si>
  <si>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</si>
  <si>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</si>
  <si>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</si>
  <si>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</si>
  <si>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</si>
  <si>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</si>
  <si>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</si>
  <si>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</si>
  <si>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</si>
  <si>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</si>
  <si>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</si>
  <si>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</si>
  <si>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</si>
  <si>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</si>
  <si>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</si>
  <si>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</si>
  <si>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</si>
  <si>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</si>
  <si>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</si>
  <si>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</si>
  <si>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</si>
  <si>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</si>
  <si>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</si>
  <si>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</si>
  <si>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</si>
  <si>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</si>
  <si>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</si>
  <si>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</si>
  <si>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</si>
  <si>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</si>
  <si>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</si>
  <si>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</si>
  <si>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</si>
  <si>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</si>
  <si>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</si>
  <si>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</si>
  <si>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</si>
  <si>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</si>
  <si>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</si>
  <si>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</si>
  <si>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</si>
  <si>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</si>
  <si>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</si>
  <si>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</si>
  <si>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</si>
  <si>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</si>
  <si>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</si>
  <si>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</si>
  <si>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</si>
  <si>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</si>
  <si>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</si>
  <si>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</si>
  <si>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</si>
  <si>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</si>
  <si>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</si>
  <si>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</si>
  <si>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</si>
  <si>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</si>
  <si>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</si>
  <si>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</si>
  <si>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</si>
  <si>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</si>
  <si>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</si>
  <si>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</si>
  <si>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</si>
  <si>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</si>
  <si>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</si>
  <si>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</si>
  <si>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</si>
  <si>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</si>
  <si>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</si>
  <si>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</si>
  <si>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</si>
  <si>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</si>
  <si>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</si>
  <si>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</si>
  <si>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</si>
  <si>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</si>
  <si>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</si>
  <si>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</si>
  <si>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</si>
  <si>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</si>
  <si>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</si>
  <si>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</si>
  <si>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</si>
  <si>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</si>
  <si>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</si>
  <si>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</si>
  <si>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</si>
  <si>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</si>
  <si>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</si>
  <si>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</si>
  <si>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</si>
  <si>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</si>
  <si>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</si>
  <si>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</si>
  <si>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</si>
  <si>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</si>
  <si>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</si>
  <si>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</si>
  <si>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</si>
  <si>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</si>
  <si>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</si>
  <si>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</si>
  <si>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</si>
  <si>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</si>
  <si>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</si>
  <si>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</si>
  <si>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</si>
  <si>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</si>
  <si>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</si>
  <si>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</si>
  <si>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</si>
  <si>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</si>
  <si>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</si>
  <si>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</si>
  <si>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</si>
  <si>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</si>
  <si>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</si>
  <si>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</si>
  <si>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</si>
  <si>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</si>
  <si>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</si>
  <si>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</si>
  <si>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</si>
  <si>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</si>
  <si>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</si>
  <si>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</si>
  <si>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</si>
  <si>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</si>
  <si>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</si>
  <si>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</si>
  <si>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</si>
  <si>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</si>
  <si>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</si>
  <si>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</si>
  <si>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</si>
  <si>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</si>
  <si>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</si>
  <si>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</si>
  <si>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</si>
  <si>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</si>
  <si>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</si>
  <si>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</si>
  <si>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</si>
  <si>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</si>
  <si>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</si>
  <si>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</si>
  <si>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</si>
  <si>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</si>
  <si>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</si>
  <si>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</si>
  <si>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</si>
  <si>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</si>
  <si>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</si>
  <si>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</si>
  <si>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</si>
  <si>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</si>
  <si>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</si>
  <si>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</si>
  <si>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</si>
  <si>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</si>
  <si>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</si>
  <si>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</si>
  <si>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</si>
  <si>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</si>
  <si>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</si>
  <si>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</si>
  <si>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</si>
  <si>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</si>
  <si>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</si>
  <si>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</si>
  <si>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</si>
  <si>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</si>
  <si>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</si>
  <si>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</si>
  <si>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</si>
  <si>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</si>
  <si>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</si>
  <si>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</si>
  <si>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</si>
  <si>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</si>
  <si>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</si>
  <si>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</si>
  <si>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</si>
  <si>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</si>
  <si>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</si>
  <si>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</si>
  <si>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</si>
  <si>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</si>
  <si>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</si>
  <si>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</si>
  <si>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</si>
  <si>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</si>
  <si>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</si>
  <si>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</si>
  <si>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</si>
  <si>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</si>
  <si>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</si>
  <si>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</si>
  <si>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</si>
  <si>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</si>
  <si>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</si>
  <si>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</si>
  <si>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</si>
  <si>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</si>
  <si>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</si>
  <si>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</si>
  <si>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</si>
  <si>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</si>
  <si>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</si>
  <si>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</si>
  <si>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</si>
  <si>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</si>
  <si>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</si>
  <si>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</si>
  <si>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</si>
  <si>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</si>
  <si>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</si>
  <si>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</si>
  <si>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</si>
  <si>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</si>
  <si>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</si>
  <si>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</si>
  <si>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</si>
  <si>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</si>
  <si>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</si>
  <si>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</si>
  <si>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</si>
  <si>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</si>
  <si>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</si>
  <si>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</si>
  <si>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</si>
  <si>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</si>
  <si>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</si>
  <si>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</si>
  <si>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</si>
  <si>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</si>
  <si>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</si>
  <si>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</si>
  <si>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</si>
  <si>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</si>
  <si>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</si>
  <si>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</si>
  <si>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</si>
  <si>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</si>
  <si>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</si>
  <si>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</si>
  <si>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</si>
  <si>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</si>
  <si>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</si>
  <si>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</si>
  <si>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</si>
  <si>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</si>
  <si>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</si>
  <si>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</si>
  <si>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</si>
  <si>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</si>
  <si>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</si>
  <si>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</si>
  <si>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</si>
  <si>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</si>
  <si>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</si>
  <si>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</si>
  <si>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</si>
  <si>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</si>
  <si>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</si>
  <si>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</si>
  <si>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</si>
  <si>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</si>
  <si>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</si>
  <si>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</si>
  <si>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</si>
  <si>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</si>
  <si>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</si>
  <si>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</si>
  <si>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</si>
  <si>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</si>
  <si>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</si>
  <si>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</si>
  <si>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</si>
  <si>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</si>
  <si>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</si>
  <si>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</si>
  <si>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</si>
  <si>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</si>
  <si>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</si>
  <si>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</si>
  <si>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</si>
  <si>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</si>
  <si>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</si>
  <si>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</si>
  <si>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</si>
  <si>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</si>
  <si>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</si>
  <si>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</si>
  <si>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</si>
  <si>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</si>
  <si>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</si>
  <si>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</si>
  <si>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</si>
  <si>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</si>
  <si>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</si>
  <si>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</si>
  <si>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</si>
  <si>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</si>
  <si>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</si>
  <si>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</si>
  <si>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</si>
  <si>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</si>
  <si>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</si>
  <si>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</si>
  <si>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</si>
  <si>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</si>
  <si>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</si>
  <si>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</si>
  <si>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</si>
  <si>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</si>
  <si>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</si>
  <si>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</si>
  <si>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</si>
  <si>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</si>
  <si>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</si>
  <si>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</si>
  <si>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</si>
  <si>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</si>
  <si>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</si>
  <si>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</si>
  <si>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</si>
  <si>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</si>
  <si>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</si>
  <si>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</si>
  <si>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</si>
  <si>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</si>
  <si>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</si>
  <si>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</si>
  <si>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</si>
  <si>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</si>
  <si>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</si>
  <si>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</si>
  <si>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</si>
  <si>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</si>
  <si>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</si>
  <si>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</si>
  <si>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</si>
  <si>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</si>
  <si>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</si>
  <si>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</si>
  <si>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</si>
  <si>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</si>
  <si>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</si>
  <si>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</si>
  <si>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</si>
  <si>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</si>
  <si>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</si>
  <si>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</si>
  <si>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</si>
  <si>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</si>
  <si>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</si>
  <si>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</si>
  <si>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</si>
  <si>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</si>
  <si>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</si>
  <si>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</si>
  <si>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</si>
  <si>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</si>
  <si>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</si>
  <si>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</si>
  <si>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</si>
  <si>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</si>
  <si>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</si>
  <si>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</si>
  <si>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</si>
  <si>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</si>
  <si>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</si>
  <si>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</si>
  <si>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</si>
  <si>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</si>
  <si>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</si>
  <si>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</si>
  <si>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</si>
  <si>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</si>
  <si>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</si>
  <si>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</si>
  <si>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</si>
  <si>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</si>
  <si>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</si>
  <si>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</si>
  <si>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</si>
  <si>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</si>
  <si>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</si>
  <si>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</si>
  <si>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</si>
  <si>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</si>
  <si>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</si>
  <si>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</si>
  <si>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</si>
  <si>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</si>
  <si>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</si>
  <si>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</si>
  <si>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</si>
  <si>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</si>
  <si>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</si>
  <si>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</si>
  <si>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</si>
  <si>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</si>
  <si>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</si>
  <si>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</si>
  <si>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</si>
  <si>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</si>
  <si>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</si>
  <si>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</si>
  <si>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</si>
  <si>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</si>
  <si>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</si>
  <si>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</si>
  <si>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</si>
  <si>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</si>
  <si>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</si>
  <si>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</si>
  <si>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</si>
  <si>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</si>
  <si>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</si>
  <si>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</si>
  <si>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</si>
  <si>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</si>
  <si>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</si>
  <si>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</si>
  <si>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</si>
  <si>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</si>
  <si>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</si>
  <si>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</si>
  <si>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</si>
  <si>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</si>
  <si>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</si>
  <si>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</si>
  <si>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</si>
  <si>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</si>
  <si>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</si>
  <si>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</si>
  <si>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</si>
  <si>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</si>
  <si>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</si>
  <si>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</si>
  <si>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</si>
  <si>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</si>
  <si>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</si>
  <si>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</si>
  <si>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</si>
  <si>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</si>
  <si>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</si>
  <si>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</si>
  <si>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</si>
  <si>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</si>
  <si>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</si>
  <si>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</si>
  <si>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</si>
  <si>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</si>
  <si>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</si>
  <si>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</si>
  <si>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</si>
  <si>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</si>
  <si>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</si>
  <si>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</si>
  <si>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</si>
  <si>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</si>
  <si>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</si>
  <si>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</si>
  <si>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</si>
  <si>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</si>
  <si>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</si>
  <si>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</si>
  <si>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</si>
  <si>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</si>
  <si>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</si>
  <si>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</si>
  <si>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</si>
  <si>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</si>
  <si>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</si>
  <si>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</si>
  <si>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</si>
  <si>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</si>
  <si>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</si>
  <si>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</si>
  <si>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</si>
  <si>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</si>
  <si>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</si>
  <si>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</si>
  <si>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</si>
  <si>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</si>
  <si>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</si>
  <si>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</si>
  <si>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</si>
  <si>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</si>
  <si>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</si>
  <si>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</si>
  <si>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</si>
  <si>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</si>
  <si>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</si>
  <si>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</si>
  <si>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</si>
  <si>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</si>
  <si>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</si>
  <si>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</si>
  <si>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</si>
  <si>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</si>
  <si>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</si>
  <si>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</si>
  <si>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</si>
  <si>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</si>
  <si>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</si>
  <si>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</si>
  <si>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</si>
  <si>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</si>
  <si>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</si>
  <si>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</si>
  <si>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</si>
  <si>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</si>
  <si>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</si>
  <si>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</si>
  <si>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</si>
  <si>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</si>
  <si>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</si>
  <si>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</si>
  <si>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</si>
  <si>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</si>
  <si>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</si>
  <si>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</si>
  <si>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</si>
  <si>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</si>
  <si>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</si>
  <si>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</si>
  <si>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</si>
  <si>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</si>
  <si>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</si>
  <si>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</si>
  <si>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</si>
  <si>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</si>
  <si>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</si>
  <si>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</si>
  <si>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</si>
  <si>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</si>
  <si>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</si>
  <si>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</si>
  <si>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</si>
  <si>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</si>
  <si>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</si>
  <si>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</si>
  <si>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</si>
  <si>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</si>
  <si>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</si>
  <si>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</si>
  <si>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</si>
  <si>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</si>
  <si>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</si>
  <si>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</si>
  <si>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</si>
  <si>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</si>
  <si>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</si>
  <si>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</si>
  <si>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</si>
  <si>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</si>
  <si>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</si>
  <si>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</si>
  <si>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</si>
  <si>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</si>
  <si>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</si>
  <si>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</si>
  <si>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</si>
  <si>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</si>
  <si>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</si>
  <si>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</si>
  <si>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</si>
  <si>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</si>
  <si>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</si>
  <si>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</si>
  <si>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</si>
  <si>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</si>
  <si>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</si>
  <si>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</si>
  <si>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</si>
  <si>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</si>
  <si>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</si>
  <si>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</si>
  <si>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</si>
  <si>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</si>
  <si>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</si>
  <si>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</si>
  <si>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</si>
  <si>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</si>
  <si>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</si>
  <si>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</si>
  <si>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</si>
  <si>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</si>
  <si>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</si>
  <si>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</si>
  <si>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</si>
  <si>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</si>
  <si>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</si>
  <si>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</si>
  <si>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</si>
  <si>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</si>
  <si>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</si>
  <si>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</si>
  <si>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</si>
  <si>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</si>
  <si>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</si>
  <si>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</si>
  <si>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</si>
  <si>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</si>
  <si>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</si>
  <si>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</si>
  <si>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</si>
  <si>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</si>
  <si>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</si>
  <si>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</si>
  <si>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</si>
  <si>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</si>
  <si>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</si>
  <si>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</si>
  <si>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</si>
  <si>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</si>
  <si>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</si>
  <si>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</si>
  <si>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</si>
  <si>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</si>
  <si>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</si>
  <si>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</si>
  <si>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</si>
  <si>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</si>
  <si>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</si>
  <si>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</si>
  <si>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</si>
  <si>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</si>
  <si>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</si>
  <si>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</si>
  <si>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</si>
  <si>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</si>
  <si>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</si>
  <si>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</si>
  <si>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</si>
  <si>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</si>
  <si>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</si>
  <si>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</si>
  <si>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</si>
  <si>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</si>
  <si>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</si>
  <si>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</si>
  <si>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</si>
  <si>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</si>
  <si>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</si>
  <si>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</si>
  <si>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</si>
  <si>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</si>
  <si>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</si>
  <si>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</si>
  <si>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</si>
  <si>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</si>
  <si>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</si>
  <si>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</si>
  <si>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</si>
  <si>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</si>
  <si>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</si>
  <si>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</si>
  <si>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</si>
  <si>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</si>
  <si>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</si>
  <si>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</si>
  <si>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</si>
  <si>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</si>
  <si>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</si>
  <si>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</si>
  <si>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</si>
  <si>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</si>
  <si>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</si>
  <si>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</si>
  <si>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</si>
  <si>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</si>
  <si>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</si>
  <si>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</si>
  <si>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</si>
  <si>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</si>
  <si>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</si>
  <si>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</si>
  <si>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</si>
  <si>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</si>
  <si>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</si>
  <si>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</si>
  <si>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</si>
  <si>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</si>
  <si>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</si>
  <si>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</si>
  <si>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</si>
  <si>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</si>
  <si>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</si>
  <si>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</si>
  <si>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</si>
  <si>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</si>
  <si>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</si>
  <si>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</si>
  <si>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</si>
  <si>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</si>
  <si>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</si>
  <si>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</si>
  <si>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</si>
  <si>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</si>
  <si>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</si>
  <si>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</si>
  <si>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</si>
  <si>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</si>
  <si>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</si>
  <si>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</si>
  <si>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</si>
  <si>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</si>
  <si>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</si>
  <si>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</si>
  <si>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</si>
  <si>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</si>
  <si>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</si>
  <si>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</si>
  <si>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</si>
  <si>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</si>
  <si>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</si>
  <si>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</si>
  <si>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</si>
  <si>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</si>
  <si>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</si>
  <si>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</si>
  <si>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</si>
  <si>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</si>
  <si>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</si>
  <si>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</si>
  <si>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</si>
  <si>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</si>
  <si>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</si>
  <si>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</si>
  <si>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</si>
  <si>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</si>
  <si>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</si>
  <si>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</si>
  <si>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</si>
  <si>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</si>
  <si>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</si>
  <si>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</si>
  <si>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</si>
  <si>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</si>
  <si>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</si>
  <si>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</si>
  <si>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</si>
  <si>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</si>
  <si>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</si>
  <si>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</si>
  <si>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</si>
  <si>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</si>
  <si>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</si>
  <si>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</si>
  <si>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</si>
  <si>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</si>
  <si>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</si>
  <si>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</si>
  <si>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</si>
  <si>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</si>
  <si>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</si>
  <si>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</si>
  <si>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</si>
  <si>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</si>
  <si>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</si>
  <si>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</si>
  <si>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</si>
  <si>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</si>
  <si>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</si>
  <si>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</si>
  <si>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</si>
  <si>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</si>
  <si>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</si>
  <si>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</si>
  <si>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</si>
  <si>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</si>
  <si>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</si>
  <si>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</si>
  <si>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</si>
  <si>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</si>
  <si>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</si>
  <si>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</si>
  <si>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</si>
  <si>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</si>
  <si>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</si>
  <si>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</si>
  <si>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</si>
  <si>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</si>
  <si>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</si>
  <si>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</si>
  <si>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</si>
  <si>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</si>
  <si>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</si>
  <si>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</si>
  <si>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</si>
  <si>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</si>
  <si>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</si>
  <si>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</si>
  <si>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</si>
  <si>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</si>
  <si>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</si>
  <si>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</si>
  <si>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</si>
  <si>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</si>
  <si>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</si>
  <si>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</si>
  <si>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</si>
  <si>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</si>
  <si>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</si>
  <si>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</si>
  <si>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</si>
  <si>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</si>
  <si>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</si>
  <si>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</si>
  <si>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</si>
  <si>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</si>
  <si>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</si>
  <si>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</si>
  <si>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</si>
  <si>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</si>
  <si>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</si>
  <si>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</si>
  <si>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</si>
  <si>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</si>
  <si>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</si>
  <si>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</si>
  <si>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</si>
  <si>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</si>
  <si>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</si>
  <si>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</si>
  <si>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</si>
  <si>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</si>
  <si>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</si>
  <si>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</si>
  <si>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</si>
  <si>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</si>
  <si>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</si>
  <si>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</si>
  <si>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</si>
  <si>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</si>
  <si>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</si>
  <si>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</si>
  <si>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</si>
  <si>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</si>
  <si>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</si>
  <si>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</si>
  <si>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</si>
  <si>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</si>
  <si>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</si>
  <si>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</si>
  <si>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</si>
  <si>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</si>
  <si>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</si>
  <si>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</si>
  <si>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</si>
  <si>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</si>
  <si>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</si>
  <si>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</si>
  <si>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</si>
  <si>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</si>
  <si>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</si>
  <si>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</si>
  <si>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</si>
  <si>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</si>
  <si>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</si>
  <si>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</si>
  <si>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</si>
  <si>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</si>
  <si>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</si>
  <si>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</si>
  <si>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</si>
  <si>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</si>
  <si>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</si>
  <si>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</si>
  <si>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</si>
  <si>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</si>
  <si>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</si>
  <si>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</si>
  <si>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</si>
  <si>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</si>
  <si>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</si>
  <si>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</si>
  <si>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</si>
  <si>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</si>
  <si>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</si>
  <si>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</si>
  <si>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</si>
  <si>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</si>
  <si>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</si>
  <si>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</si>
  <si>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</si>
  <si>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</si>
  <si>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</si>
  <si>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</si>
  <si>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</si>
  <si>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</si>
  <si>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</si>
  <si>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</si>
  <si>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</si>
  <si>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</si>
  <si>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</si>
  <si>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</si>
  <si>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</si>
  <si>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</si>
  <si>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</si>
  <si>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</si>
  <si>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</si>
  <si>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</si>
  <si>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</si>
  <si>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</si>
  <si>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</si>
  <si>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</si>
  <si>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</si>
  <si>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</si>
  <si>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</si>
  <si>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</si>
  <si>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</si>
  <si>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</si>
  <si>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</si>
  <si>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</si>
  <si>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</si>
  <si>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</si>
  <si>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</si>
  <si>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</si>
  <si>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</si>
  <si>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</si>
  <si>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</si>
  <si>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</si>
  <si>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</si>
  <si>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</si>
  <si>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</si>
  <si>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</si>
  <si>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</si>
  <si>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</si>
  <si>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</si>
  <si>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</si>
  <si>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</si>
  <si>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</si>
  <si>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</si>
  <si>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</si>
  <si>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</si>
  <si>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</si>
  <si>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</si>
  <si>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</si>
  <si>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</si>
  <si>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</si>
  <si>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</si>
  <si>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</si>
  <si>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</si>
  <si>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</si>
  <si>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</si>
  <si>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</si>
  <si>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</si>
  <si>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</si>
  <si>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</si>
  <si>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</si>
  <si>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</si>
  <si>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</si>
  <si>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</si>
  <si>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</si>
  <si>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</si>
  <si>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</si>
  <si>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</si>
  <si>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</si>
  <si>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</si>
  <si>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</si>
  <si>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</si>
  <si>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</si>
  <si>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</si>
  <si>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</si>
  <si>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</si>
  <si>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</si>
  <si>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</si>
  <si>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</si>
  <si>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</si>
  <si>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</si>
  <si>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</si>
  <si>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</si>
  <si>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</si>
  <si>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</si>
  <si>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</si>
  <si>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</si>
  <si>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</si>
  <si>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</si>
  <si>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</si>
  <si>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</si>
  <si>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</si>
  <si>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</si>
  <si>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</si>
  <si>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</si>
  <si>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</si>
  <si>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</si>
  <si>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</si>
  <si>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</si>
  <si>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</si>
  <si>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</si>
  <si>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</si>
  <si>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</si>
  <si>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</si>
  <si>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</si>
  <si>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</si>
  <si>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</si>
  <si>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</si>
  <si>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</si>
  <si>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</si>
  <si>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</si>
  <si>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</si>
  <si>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</si>
  <si>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</si>
  <si>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</si>
  <si>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</si>
  <si>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</si>
  <si>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</si>
  <si>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</si>
  <si>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</si>
  <si>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</si>
  <si>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</si>
  <si>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</si>
  <si>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</si>
  <si>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</si>
  <si>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</si>
  <si>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</si>
  <si>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</si>
  <si>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</si>
  <si>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</si>
  <si>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</si>
  <si>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</si>
  <si>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</si>
  <si>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</si>
  <si>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</si>
  <si>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</si>
  <si>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</si>
  <si>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</si>
  <si>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</si>
  <si>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</si>
  <si>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</si>
  <si>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</si>
  <si>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</si>
  <si>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</si>
  <si>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</si>
  <si>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</si>
  <si>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</si>
  <si>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</si>
  <si>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</si>
  <si>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</si>
  <si>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</si>
  <si>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</si>
  <si>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</si>
  <si>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</si>
  <si>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</si>
  <si>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</si>
  <si>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</si>
  <si>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</si>
  <si>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</si>
  <si>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</si>
  <si>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</si>
  <si>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</si>
  <si>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</si>
  <si>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</si>
  <si>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</si>
  <si>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</si>
  <si>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</si>
  <si>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</si>
  <si>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</si>
  <si>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</si>
  <si>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</si>
  <si>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</si>
  <si>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</si>
  <si>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</si>
  <si>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</si>
  <si>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</si>
  <si>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</si>
  <si>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</si>
  <si>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</si>
  <si>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</si>
  <si>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</si>
  <si>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</si>
  <si>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</si>
  <si>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</si>
  <si>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</si>
  <si>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</si>
  <si>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</si>
  <si>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</si>
  <si>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</si>
  <si>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</si>
  <si>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</si>
  <si>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</si>
  <si>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</si>
  <si>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</si>
  <si>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</si>
  <si>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</si>
  <si>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</si>
  <si>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</si>
  <si>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</si>
  <si>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</si>
  <si>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</si>
  <si>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</si>
  <si>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</si>
  <si>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</si>
  <si>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</si>
  <si>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</si>
  <si>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</si>
  <si>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</si>
  <si>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</si>
  <si>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</si>
  <si>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</si>
  <si>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</si>
  <si>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</si>
  <si>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</si>
  <si>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</si>
  <si>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</si>
  <si>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</si>
  <si>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</si>
  <si>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</si>
  <si>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</si>
  <si>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</si>
  <si>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</si>
  <si>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</si>
  <si>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</si>
  <si>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</si>
  <si>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</si>
  <si>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</si>
  <si>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</si>
  <si>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</si>
  <si>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</si>
  <si>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</si>
  <si>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</si>
  <si>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</si>
  <si>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</si>
  <si>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</si>
  <si>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</si>
  <si>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</si>
  <si>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</si>
  <si>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</si>
  <si>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</si>
  <si>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</si>
  <si>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</si>
  <si>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</si>
  <si>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</si>
  <si>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</si>
  <si>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</si>
  <si>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</si>
  <si>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</si>
  <si>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</si>
  <si>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</si>
  <si>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</si>
  <si>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</si>
  <si>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</si>
  <si>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</si>
  <si>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</si>
  <si>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</si>
  <si>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</si>
  <si>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</si>
  <si>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</si>
  <si>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</si>
  <si>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</si>
  <si>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</si>
  <si>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</si>
  <si>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</si>
  <si>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</si>
  <si>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</si>
  <si>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</si>
  <si>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</si>
  <si>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</si>
  <si>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</si>
  <si>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</si>
  <si>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</si>
  <si>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</si>
  <si>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</si>
  <si>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</si>
  <si>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</si>
  <si>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</si>
  <si>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</si>
  <si>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</si>
  <si>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</si>
  <si>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</si>
  <si>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</si>
  <si>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</si>
  <si>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</si>
  <si>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</si>
  <si>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</si>
  <si>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</si>
  <si>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</si>
  <si>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</si>
  <si>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</si>
  <si>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</si>
  <si>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</si>
  <si>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</si>
  <si>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</si>
  <si>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</si>
  <si>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</si>
  <si>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</si>
  <si>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</si>
  <si>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</si>
  <si>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</si>
  <si>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</si>
  <si>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</si>
  <si>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</si>
  <si>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</si>
  <si>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</si>
  <si>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</si>
  <si>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</si>
  <si>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</si>
  <si>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</si>
  <si>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</si>
  <si>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</si>
  <si>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</si>
  <si>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</si>
  <si>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</si>
  <si>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</si>
  <si>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</si>
  <si>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</si>
  <si>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</si>
  <si>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</si>
  <si>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</si>
  <si>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</si>
  <si>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</si>
  <si>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</si>
  <si>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</si>
  <si>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</si>
  <si>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</si>
  <si>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</si>
  <si>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</si>
  <si>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</si>
  <si>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</si>
  <si>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</si>
  <si>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</si>
  <si>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</si>
  <si>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</si>
  <si>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</si>
  <si>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</si>
  <si>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</si>
  <si>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</si>
  <si>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</si>
  <si>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</si>
  <si>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</si>
  <si>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</si>
  <si>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</si>
  <si>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</si>
  <si>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</si>
  <si>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</si>
  <si>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</si>
  <si>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</si>
  <si>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</si>
  <si>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</si>
  <si>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</si>
  <si>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</si>
  <si>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</si>
  <si>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</si>
  <si>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</si>
  <si>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</si>
  <si>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</si>
  <si>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</si>
  <si>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</si>
  <si>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</si>
  <si>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</si>
  <si>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</si>
  <si>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</si>
  <si>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</si>
  <si>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</si>
  <si>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</si>
  <si>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</si>
  <si>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</si>
  <si>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</si>
  <si>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</si>
  <si>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</si>
  <si>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</si>
  <si>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</si>
  <si>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</si>
  <si>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</si>
  <si>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</si>
  <si>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</si>
  <si>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</si>
  <si>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</si>
  <si>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</si>
  <si>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</si>
  <si>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</si>
  <si>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</si>
  <si>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</si>
  <si>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</si>
  <si>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</si>
  <si>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</si>
  <si>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</si>
  <si>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</si>
  <si>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</si>
  <si>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</si>
  <si>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</si>
  <si>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</si>
  <si>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</si>
  <si>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</si>
  <si>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</si>
  <si>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</si>
  <si>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</si>
  <si>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</si>
  <si>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</si>
  <si>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</si>
  <si>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</si>
  <si>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</si>
  <si>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</si>
  <si>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</si>
  <si>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</si>
  <si>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</si>
  <si>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</si>
  <si>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</si>
  <si>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</si>
  <si>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</si>
  <si>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</si>
  <si>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</si>
  <si>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</si>
  <si>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</si>
  <si>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</si>
  <si>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</si>
  <si>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</si>
  <si>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</si>
  <si>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</si>
  <si>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</si>
  <si>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</si>
  <si>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</si>
  <si>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</si>
  <si>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</si>
  <si>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</si>
  <si>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</si>
  <si>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</si>
  <si>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</si>
  <si>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</si>
  <si>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</si>
  <si>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</si>
  <si>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</si>
  <si>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</si>
  <si>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</si>
  <si>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</si>
  <si>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</si>
  <si>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</si>
  <si>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</si>
  <si>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</si>
  <si>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</si>
  <si>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</si>
  <si>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</si>
  <si>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</si>
  <si>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</si>
  <si>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</si>
  <si>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</si>
  <si>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</si>
  <si>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</si>
  <si>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</si>
  <si>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</si>
  <si>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</si>
  <si>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</si>
  <si>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</si>
  <si>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</si>
  <si>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</si>
  <si>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</si>
  <si>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</si>
  <si>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</si>
  <si>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</si>
  <si>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</si>
  <si>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</si>
  <si>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</si>
  <si>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</si>
  <si>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</si>
  <si>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</si>
  <si>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</si>
  <si>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</si>
  <si>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</si>
  <si>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</si>
  <si>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</si>
  <si>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</si>
  <si>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</si>
  <si>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</si>
  <si>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</si>
  <si>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</si>
  <si>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</si>
  <si>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</si>
  <si>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</si>
  <si>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</si>
  <si>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</si>
  <si>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</si>
  <si>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</si>
  <si>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</si>
  <si>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</si>
  <si>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</si>
  <si>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</si>
  <si>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</si>
  <si>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</si>
  <si>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</si>
  <si>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</si>
  <si>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</si>
  <si>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</si>
  <si>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</si>
  <si>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</si>
  <si>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</si>
  <si>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</si>
  <si>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</si>
  <si>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</si>
  <si>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</si>
  <si>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</si>
  <si>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</si>
  <si>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</si>
  <si>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</si>
  <si>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</si>
  <si>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</si>
  <si>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</si>
  <si>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</si>
  <si>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</si>
  <si>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</si>
  <si>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</si>
  <si>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</si>
  <si>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</si>
  <si>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</si>
  <si>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</si>
  <si>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</si>
  <si>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</si>
  <si>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</si>
  <si>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</si>
  <si>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</si>
  <si>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</si>
  <si>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</si>
  <si>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</si>
  <si>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</si>
  <si>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</si>
  <si>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</si>
  <si>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</si>
  <si>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</si>
  <si>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</si>
  <si>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</si>
  <si>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</si>
  <si>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</si>
  <si>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</si>
  <si>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</si>
  <si>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</si>
  <si>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</si>
  <si>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</si>
  <si>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</si>
  <si>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</si>
  <si>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</si>
  <si>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</si>
  <si>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</si>
  <si>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</si>
  <si>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</si>
  <si>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</si>
  <si>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</si>
  <si>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</si>
  <si>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</si>
  <si>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</si>
  <si>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</si>
  <si>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</si>
  <si>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</si>
  <si>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</si>
  <si>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</si>
  <si>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</si>
  <si>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</si>
  <si>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</si>
  <si>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</si>
  <si>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</si>
  <si>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</si>
  <si>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</si>
  <si>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</si>
  <si>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</si>
  <si>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</si>
  <si>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</si>
  <si>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</si>
  <si>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</si>
  <si>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</si>
  <si>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</si>
  <si>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</si>
  <si>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</si>
  <si>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</si>
  <si>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</si>
  <si>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</si>
  <si>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</si>
  <si>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</si>
  <si>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</si>
  <si>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</si>
  <si>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</si>
  <si>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</si>
  <si>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</si>
  <si>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</si>
  <si>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</si>
  <si>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</si>
  <si>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</si>
  <si>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</si>
  <si>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</si>
  <si>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</si>
  <si>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</si>
  <si>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</si>
  <si>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</si>
  <si>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</si>
  <si>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</si>
  <si>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</si>
  <si>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</si>
  <si>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</si>
  <si>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</si>
  <si>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</si>
  <si>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</si>
  <si>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</si>
  <si>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</si>
  <si>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</si>
  <si>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</si>
  <si>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</si>
  <si>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</si>
  <si>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</si>
  <si>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</si>
  <si>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</si>
  <si>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</si>
  <si>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</si>
  <si>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</si>
  <si>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</si>
  <si>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</si>
  <si>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</si>
  <si>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</si>
  <si>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</si>
  <si>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</si>
  <si>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</si>
  <si>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</si>
  <si>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</si>
  <si>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</si>
  <si>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</si>
  <si>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</si>
  <si>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</si>
  <si>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</si>
  <si>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</si>
  <si>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</si>
  <si>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</si>
  <si>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</si>
  <si>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</si>
  <si>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</si>
  <si>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</si>
  <si>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</si>
  <si>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</si>
  <si>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</si>
  <si>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</si>
  <si>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</si>
  <si>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</si>
  <si>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</si>
  <si>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</si>
  <si>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</si>
  <si>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</si>
  <si>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</si>
  <si>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</si>
  <si>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</si>
  <si>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</si>
  <si>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</si>
  <si>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</si>
  <si>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</si>
  <si>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</si>
  <si>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</si>
  <si>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</si>
  <si>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</si>
  <si>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</si>
  <si>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</si>
  <si>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</si>
  <si>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</si>
  <si>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</si>
  <si>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</si>
  <si>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</si>
  <si>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</si>
  <si>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</si>
  <si>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</si>
  <si>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</si>
  <si>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</si>
  <si>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</si>
  <si>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</si>
  <si>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</si>
  <si>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</si>
  <si>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</si>
  <si>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</si>
  <si>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</si>
  <si>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</si>
  <si>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</si>
  <si>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</si>
  <si>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</si>
  <si>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</si>
  <si>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</si>
  <si>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</si>
  <si>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</si>
  <si>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</si>
  <si>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</si>
  <si>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</si>
  <si>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</si>
  <si>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</si>
  <si>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</si>
  <si>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</si>
  <si>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</si>
  <si>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</si>
  <si>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</si>
  <si>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</si>
  <si>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</si>
  <si>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</si>
  <si>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</si>
  <si>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</si>
  <si>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</si>
  <si>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</si>
  <si>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</si>
  <si>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</si>
  <si>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</si>
  <si>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</si>
  <si>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</si>
  <si>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</si>
  <si>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</si>
  <si>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</si>
  <si>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</si>
  <si>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</si>
  <si>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</si>
  <si>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</si>
  <si>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</si>
  <si>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</si>
  <si>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</si>
  <si>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</si>
  <si>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</si>
  <si>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</si>
  <si>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</si>
  <si>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</si>
  <si>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</si>
  <si>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</si>
  <si>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</si>
  <si>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</si>
  <si>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</si>
  <si>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</si>
  <si>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</si>
  <si>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</si>
  <si>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</si>
  <si>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</si>
  <si>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</si>
  <si>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</si>
  <si>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</si>
  <si>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</si>
  <si>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</si>
  <si>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</si>
  <si>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</si>
  <si>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</si>
  <si>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</si>
  <si>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</si>
  <si>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</si>
  <si>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</si>
  <si>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</si>
  <si>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</si>
  <si>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</si>
  <si>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</si>
  <si>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</si>
  <si>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</si>
  <si>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</si>
  <si>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</si>
  <si>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</si>
  <si>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</si>
  <si>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</si>
  <si>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</si>
  <si>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</si>
  <si>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</si>
  <si>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</si>
  <si>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</si>
  <si>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</si>
  <si>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</si>
  <si>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</si>
  <si>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</si>
  <si>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</si>
  <si>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</si>
  <si>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</si>
  <si>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</si>
  <si>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</si>
  <si>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</si>
  <si>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</si>
  <si>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</si>
  <si>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</si>
  <si>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</si>
  <si>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</si>
  <si>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</si>
  <si>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</si>
  <si>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</si>
  <si>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</si>
  <si>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</si>
  <si>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</si>
  <si>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</si>
  <si>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</si>
  <si>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</si>
  <si>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</si>
  <si>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</si>
  <si>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</si>
  <si>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</si>
  <si>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</si>
  <si>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</si>
  <si>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</si>
  <si>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</si>
  <si>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</si>
  <si>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</si>
  <si>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</si>
  <si>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</si>
  <si>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</si>
  <si>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</si>
  <si>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</si>
  <si>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</si>
  <si>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</si>
  <si>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</si>
  <si>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</si>
  <si>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</si>
  <si>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</si>
  <si>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</si>
  <si>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</si>
  <si>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</si>
  <si>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</si>
  <si>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</si>
  <si>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</si>
  <si>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</si>
  <si>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</si>
  <si>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</si>
  <si>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</si>
  <si>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</si>
  <si>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</si>
  <si>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</si>
  <si>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</si>
  <si>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</si>
  <si>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</si>
  <si>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</si>
  <si>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</si>
  <si>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</si>
  <si>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</si>
  <si>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</si>
  <si>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</si>
  <si>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</si>
  <si>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</si>
  <si>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</si>
  <si>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</si>
  <si>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</si>
  <si>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</si>
  <si>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</si>
  <si>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</si>
  <si>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</si>
  <si>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</si>
  <si>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</si>
  <si>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</si>
  <si>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</si>
  <si>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</si>
  <si>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</si>
  <si>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</si>
  <si>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</si>
  <si>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</si>
  <si>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</si>
  <si>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</si>
  <si>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</si>
  <si>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</si>
  <si>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</si>
  <si>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</si>
  <si>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</si>
  <si>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</si>
  <si>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</si>
  <si>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</si>
  <si>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</si>
  <si>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</si>
  <si>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</si>
  <si>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</si>
  <si>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</si>
  <si>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</si>
  <si>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</si>
  <si>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</si>
  <si>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</si>
  <si>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</si>
  <si>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</si>
  <si>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</si>
  <si>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</si>
  <si>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</si>
  <si>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</si>
  <si>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</si>
  <si>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</si>
  <si>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</si>
  <si>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</si>
  <si>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</si>
  <si>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</si>
  <si>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</si>
  <si>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</si>
  <si>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</si>
  <si>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</si>
  <si>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</si>
  <si>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</si>
  <si>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</si>
  <si>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</si>
  <si>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</si>
  <si>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</si>
  <si>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</si>
  <si>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</si>
  <si>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</si>
  <si>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</si>
  <si>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</si>
  <si>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</si>
  <si>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</si>
  <si>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</si>
  <si>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</si>
  <si>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</si>
  <si>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</si>
  <si>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</si>
  <si>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</si>
  <si>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</si>
  <si>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</si>
  <si>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</si>
  <si>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</si>
  <si>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</si>
  <si>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</si>
  <si>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</si>
  <si>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</si>
  <si>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</si>
  <si>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</si>
  <si>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</si>
  <si>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</si>
  <si>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</si>
  <si>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</si>
  <si>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</si>
  <si>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</si>
  <si>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</si>
  <si>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</si>
  <si>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</si>
  <si>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</si>
  <si>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</si>
  <si>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</si>
  <si>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</si>
  <si>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</si>
  <si>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</si>
  <si>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</si>
  <si>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</si>
  <si>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</si>
  <si>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</si>
  <si>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</si>
  <si>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</si>
  <si>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</si>
  <si>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</si>
  <si>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</si>
  <si>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</si>
  <si>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</si>
  <si>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</si>
  <si>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</si>
  <si>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</si>
  <si>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</si>
  <si>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</si>
  <si>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</si>
  <si>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</si>
  <si>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</si>
  <si>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</si>
  <si>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</si>
  <si>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</si>
  <si>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</si>
  <si>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</si>
  <si>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</si>
  <si>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</si>
  <si>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</si>
  <si>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</si>
  <si>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</si>
  <si>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</si>
  <si>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</si>
  <si>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</si>
  <si>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</si>
  <si>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</si>
  <si>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</si>
  <si>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</si>
  <si>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</si>
  <si>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</si>
  <si>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</si>
  <si>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</si>
  <si>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</si>
  <si>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</si>
  <si>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</si>
  <si>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</si>
  <si>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</si>
  <si>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</si>
  <si>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</si>
  <si>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</si>
  <si>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</si>
  <si>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</si>
  <si>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</si>
  <si>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</si>
  <si>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</si>
  <si>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</si>
  <si>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</si>
  <si>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</si>
  <si>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</si>
  <si>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</si>
  <si>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</si>
  <si>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</si>
  <si>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</si>
  <si>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</si>
  <si>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</si>
  <si>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</si>
  <si>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</si>
  <si>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</si>
  <si>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</si>
  <si>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</si>
  <si>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</si>
  <si>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</si>
  <si>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</si>
  <si>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</si>
  <si>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</si>
  <si>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</si>
  <si>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</si>
  <si>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</si>
  <si>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</si>
  <si>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</si>
  <si>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</si>
  <si>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</si>
  <si>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</si>
  <si>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</si>
  <si>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</si>
  <si>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</si>
  <si>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</si>
  <si>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</si>
  <si>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</si>
  <si>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</si>
  <si>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</si>
  <si>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</si>
  <si>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</si>
  <si>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</si>
  <si>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</si>
  <si>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</si>
  <si>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</si>
  <si>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</si>
  <si>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</si>
  <si>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</si>
  <si>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</si>
  <si>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</si>
  <si>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</si>
  <si>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</si>
  <si>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</si>
  <si>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</si>
  <si>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</si>
  <si>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</si>
  <si>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</si>
  <si>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</si>
  <si>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</si>
  <si>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</si>
  <si>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</si>
  <si>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</si>
  <si>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</si>
  <si>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</si>
  <si>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</si>
  <si>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</si>
  <si>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</si>
  <si>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</si>
  <si>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</si>
  <si>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</si>
  <si>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</si>
  <si>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</si>
  <si>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</si>
  <si>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</si>
  <si>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</si>
  <si>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</si>
  <si>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</si>
  <si>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</si>
  <si>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</si>
  <si>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</si>
  <si>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</si>
  <si>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</si>
  <si>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</si>
  <si>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</si>
  <si>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</si>
  <si>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</si>
  <si>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</si>
  <si>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</si>
  <si>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</si>
  <si>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</si>
  <si>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</si>
  <si>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</si>
  <si>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</si>
  <si>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</si>
  <si>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</si>
  <si>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</si>
  <si>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</si>
  <si>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</si>
  <si>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</si>
  <si>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</si>
  <si>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</si>
  <si>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</si>
  <si>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</si>
  <si>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</si>
  <si>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</si>
  <si>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</si>
  <si>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</si>
  <si>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</si>
  <si>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</si>
  <si>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</si>
  <si>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</si>
  <si>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</si>
  <si>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</si>
  <si>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</si>
  <si>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</si>
  <si>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</si>
  <si>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</si>
  <si>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</si>
  <si>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</si>
  <si>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</si>
  <si>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</si>
  <si>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</si>
  <si>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</si>
  <si>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</si>
  <si>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</si>
  <si>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</si>
  <si>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</si>
  <si>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</si>
  <si>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</si>
  <si>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</si>
  <si>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</si>
  <si>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</si>
  <si>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</si>
  <si>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</si>
  <si>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</si>
  <si>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</si>
  <si>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</si>
  <si>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</si>
  <si>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</si>
  <si>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</si>
  <si>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</si>
  <si>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</si>
  <si>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</si>
  <si>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</si>
  <si>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</si>
  <si>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</si>
  <si>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</si>
  <si>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</si>
  <si>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</si>
  <si>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</si>
  <si>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</si>
  <si>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</si>
  <si>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</si>
  <si>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</si>
  <si>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</si>
  <si>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</si>
  <si>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</si>
  <si>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</si>
  <si>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</si>
  <si>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</si>
  <si>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</si>
  <si>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</si>
  <si>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</si>
  <si>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</si>
  <si>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</si>
  <si>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</si>
  <si>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</si>
  <si>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</si>
  <si>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</si>
  <si>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</si>
  <si>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</si>
  <si>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</si>
  <si>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</si>
  <si>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</si>
  <si>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</si>
  <si>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</si>
  <si>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</si>
  <si>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</si>
  <si>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</si>
  <si>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</si>
  <si>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</si>
  <si>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</si>
  <si>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</si>
  <si>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</si>
  <si>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</si>
  <si>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</si>
  <si>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</si>
  <si>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</si>
  <si>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</si>
  <si>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</si>
  <si>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</si>
  <si>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</si>
  <si>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</si>
  <si>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</si>
  <si>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</si>
  <si>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</si>
  <si>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</si>
  <si>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</si>
  <si>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</si>
  <si>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</si>
  <si>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</si>
  <si>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</si>
  <si>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</si>
  <si>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</si>
  <si>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</si>
  <si>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</si>
  <si>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</si>
  <si>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</si>
  <si>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</si>
  <si>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</si>
  <si>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</si>
  <si>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</si>
  <si>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</si>
  <si>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</si>
  <si>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</si>
  <si>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</si>
  <si>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</si>
  <si>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</si>
  <si>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</si>
  <si>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</si>
  <si>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</si>
  <si>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</si>
  <si>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</si>
  <si>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</si>
  <si>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</si>
  <si>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</si>
  <si>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</si>
  <si>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</si>
  <si>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</si>
  <si>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</si>
  <si>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</si>
  <si>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</si>
  <si>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</si>
  <si>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</si>
  <si>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</si>
  <si>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</si>
  <si>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</si>
  <si>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</si>
  <si>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</si>
  <si>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</si>
  <si>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</si>
  <si>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</si>
  <si>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</si>
  <si>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</si>
  <si>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</si>
  <si>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</si>
  <si>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</si>
  <si>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</si>
  <si>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</si>
  <si>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</si>
  <si>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</si>
  <si>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</si>
  <si>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</si>
  <si>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</si>
  <si>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</si>
  <si>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</si>
  <si>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</si>
  <si>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</si>
  <si>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</si>
  <si>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</si>
  <si>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</si>
  <si>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</si>
  <si>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</si>
  <si>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</si>
  <si>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</si>
  <si>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</si>
  <si>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</si>
  <si>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</si>
  <si>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</si>
  <si>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</si>
  <si>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</si>
  <si>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</si>
  <si>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</si>
  <si>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</si>
  <si>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</si>
  <si>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</si>
  <si>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</si>
  <si>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</si>
  <si>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</si>
  <si>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</si>
  <si>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</si>
  <si>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</si>
  <si>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</si>
  <si>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</si>
  <si>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</si>
  <si>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</si>
  <si>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</si>
  <si>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</si>
  <si>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</si>
  <si>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</si>
  <si>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</si>
  <si>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</si>
  <si>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</si>
  <si>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</si>
  <si>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</si>
  <si>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</si>
  <si>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</si>
  <si>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</si>
  <si>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</si>
  <si>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</si>
  <si>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</si>
  <si>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</si>
  <si>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</si>
  <si>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</si>
  <si>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</si>
  <si>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</si>
  <si>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</si>
  <si>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</si>
  <si>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</si>
  <si>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</si>
  <si>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</si>
  <si>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</si>
  <si>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</si>
  <si>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</si>
  <si>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</si>
  <si>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</si>
  <si>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</si>
  <si>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</si>
  <si>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</si>
  <si>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</si>
  <si>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</si>
  <si>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</si>
  <si>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</si>
  <si>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</si>
  <si>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</si>
  <si>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</si>
  <si>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</si>
  <si>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</si>
  <si>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</si>
  <si>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</si>
  <si>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</si>
  <si>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</si>
  <si>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</si>
  <si>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</si>
  <si>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</si>
  <si>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</si>
  <si>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</si>
  <si>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</si>
  <si>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</si>
  <si>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</si>
  <si>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</si>
  <si>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</si>
  <si>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</si>
  <si>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</si>
  <si>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</si>
  <si>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</si>
  <si>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</si>
  <si>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</si>
  <si>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</si>
  <si>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</si>
  <si>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</si>
  <si>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</si>
  <si>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</si>
  <si>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</si>
  <si>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</si>
  <si>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</si>
  <si>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</si>
  <si>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</si>
  <si>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</si>
  <si>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</si>
  <si>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</si>
  <si>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</si>
  <si>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</si>
  <si>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</si>
  <si>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</si>
  <si>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</si>
  <si>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</si>
  <si>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</si>
  <si>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</si>
  <si>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</si>
  <si>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</si>
  <si>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</si>
  <si>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</si>
  <si>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</si>
  <si>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</si>
  <si>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</si>
  <si>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</si>
  <si>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</si>
  <si>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</si>
  <si>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</si>
  <si>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</si>
  <si>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</si>
  <si>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</si>
  <si>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</si>
  <si>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</si>
  <si>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</si>
  <si>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</si>
  <si>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</si>
  <si>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</si>
  <si>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</si>
  <si>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</si>
  <si>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</si>
  <si>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</si>
  <si>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</si>
  <si>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</si>
  <si>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</si>
  <si>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</si>
  <si>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</si>
  <si>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</si>
  <si>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</si>
  <si>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</si>
  <si>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</si>
  <si>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</si>
  <si>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</si>
  <si>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</si>
  <si>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</si>
  <si>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</si>
  <si>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</si>
  <si>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</si>
  <si>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</si>
  <si>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</si>
  <si>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</si>
  <si>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</si>
  <si>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</si>
  <si>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</si>
  <si>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</si>
  <si>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</si>
  <si>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</si>
  <si>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</si>
  <si>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</si>
  <si>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</si>
  <si>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</si>
  <si>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</si>
  <si>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</si>
  <si>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</si>
  <si>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</si>
  <si>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</si>
  <si>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</si>
  <si>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</si>
  <si>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</si>
  <si>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</si>
  <si>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</si>
  <si>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</si>
  <si>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</si>
  <si>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</si>
  <si>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</si>
  <si>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</si>
  <si>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</si>
  <si>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</si>
  <si>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</si>
  <si>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</si>
  <si>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</si>
  <si>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</si>
  <si>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</si>
  <si>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</si>
  <si>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</si>
  <si>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</si>
  <si>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</si>
  <si>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</si>
  <si>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</si>
  <si>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</si>
  <si>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</si>
  <si>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</si>
  <si>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</si>
  <si>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</si>
  <si>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</si>
  <si>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</si>
  <si>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</si>
  <si>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</si>
  <si>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</si>
  <si>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</si>
  <si>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</si>
  <si>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</si>
  <si>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</si>
  <si>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</si>
  <si>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</si>
  <si>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</si>
  <si>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</si>
  <si>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</si>
  <si>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</si>
  <si>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</si>
  <si>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</si>
  <si>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</si>
  <si>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</si>
  <si>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</si>
  <si>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</si>
  <si>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</si>
  <si>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</si>
  <si>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</si>
  <si>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</si>
  <si>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</si>
  <si>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</si>
  <si>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</si>
  <si>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</si>
  <si>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</si>
  <si>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</si>
  <si>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</si>
  <si>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</si>
  <si>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</si>
  <si>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</si>
  <si>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</si>
  <si>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</si>
  <si>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</si>
  <si>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</si>
  <si>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</si>
  <si>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</si>
  <si>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</si>
  <si>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</si>
  <si>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</si>
  <si>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</si>
  <si>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</si>
  <si>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</si>
  <si>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</si>
  <si>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</si>
  <si>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</si>
  <si>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</si>
  <si>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</si>
  <si>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</si>
  <si>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</si>
  <si>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</si>
  <si>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</si>
  <si>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</si>
  <si>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</si>
  <si>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</si>
  <si>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</si>
  <si>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</si>
  <si>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</si>
  <si>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</si>
  <si>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</si>
  <si>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</si>
  <si>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</si>
  <si>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</si>
  <si>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</si>
  <si>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</si>
  <si>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</si>
  <si>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</si>
  <si>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</si>
  <si>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</si>
  <si>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</si>
  <si>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</si>
  <si>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</si>
  <si>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</si>
  <si>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</si>
  <si>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</si>
  <si>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</si>
  <si>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</si>
  <si>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</si>
  <si>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</si>
  <si>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</si>
  <si>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</si>
  <si>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</si>
  <si>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</si>
  <si>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</si>
  <si>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</si>
  <si>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</si>
  <si>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</si>
  <si>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</si>
  <si>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</si>
  <si>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</si>
  <si>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</si>
  <si>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</si>
  <si>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</si>
  <si>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</si>
  <si>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</si>
  <si>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</si>
  <si>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</si>
  <si>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</si>
  <si>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</si>
  <si>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</si>
  <si>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</si>
  <si>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</si>
  <si>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</si>
  <si>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</si>
  <si>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</si>
  <si>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</si>
  <si>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</si>
  <si>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</si>
  <si>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</si>
  <si>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</si>
  <si>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</si>
  <si>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</si>
  <si>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</si>
  <si>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</si>
  <si>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</si>
  <si>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</si>
  <si>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</si>
  <si>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</si>
  <si>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</si>
  <si>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</si>
  <si>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</si>
  <si>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</si>
  <si>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</si>
  <si>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</si>
  <si>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</si>
  <si>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</si>
  <si>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</si>
  <si>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</si>
  <si>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</si>
  <si>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</si>
  <si>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</si>
  <si>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</si>
  <si>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</si>
  <si>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</si>
  <si>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</si>
  <si>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</si>
  <si>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</si>
  <si>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</si>
  <si>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</si>
  <si>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</si>
  <si>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</si>
  <si>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</si>
  <si>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</si>
  <si>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</si>
  <si>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</si>
  <si>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</si>
  <si>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</si>
  <si>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</si>
  <si>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</si>
  <si>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</si>
  <si>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</si>
  <si>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</si>
  <si>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</si>
  <si>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</si>
  <si>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</si>
  <si>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</si>
  <si>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</si>
  <si>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</si>
  <si>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</si>
  <si>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</si>
  <si>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</si>
  <si>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</si>
  <si>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</si>
  <si>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</si>
  <si>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</si>
  <si>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</si>
  <si>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</si>
  <si>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</si>
  <si>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</si>
  <si>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</si>
  <si>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</si>
  <si>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</si>
  <si>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</si>
  <si>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</si>
  <si>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</si>
  <si>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</si>
  <si>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</si>
  <si>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</si>
  <si>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</si>
  <si>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</si>
  <si>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</si>
  <si>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</si>
  <si>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</si>
  <si>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</si>
  <si>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</si>
  <si>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</si>
  <si>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</si>
  <si>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</si>
  <si>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</si>
  <si>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</si>
  <si>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</si>
  <si>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</si>
  <si>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</si>
  <si>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</si>
  <si>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</si>
  <si>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</si>
  <si>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</si>
  <si>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</si>
  <si>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</si>
  <si>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</si>
  <si>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</si>
  <si>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</si>
  <si>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</si>
  <si>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</si>
  <si>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</si>
  <si>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</si>
  <si>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</si>
  <si>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</si>
  <si>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</si>
  <si>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</si>
  <si>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</si>
  <si>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</si>
  <si>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</si>
  <si>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</si>
  <si>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</si>
  <si>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</si>
  <si>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</si>
  <si>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</si>
  <si>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</si>
  <si>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</si>
  <si>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</si>
  <si>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</si>
  <si>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</si>
  <si>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</si>
  <si>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</si>
  <si>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</si>
  <si>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</si>
  <si>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</si>
  <si>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</si>
  <si>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</si>
  <si>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</si>
  <si>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</si>
  <si>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</si>
  <si>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</si>
  <si>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</si>
  <si>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</si>
  <si>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</si>
  <si>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</si>
  <si>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</si>
  <si>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</si>
  <si>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</si>
  <si>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</si>
  <si>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</si>
  <si>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</si>
  <si>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</si>
  <si>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</si>
  <si>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</si>
  <si>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</si>
  <si>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</si>
  <si>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</si>
  <si>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</si>
  <si>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</si>
  <si>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</si>
  <si>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</si>
  <si>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</si>
  <si>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</si>
  <si>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</si>
  <si>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</si>
  <si>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</si>
  <si>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</si>
  <si>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</si>
  <si>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</si>
  <si>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</si>
  <si>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</si>
  <si>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</si>
  <si>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</si>
  <si>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</si>
  <si>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</si>
  <si>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</si>
  <si>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</si>
  <si>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</si>
  <si>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</si>
  <si>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</si>
  <si>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</si>
  <si>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</si>
  <si>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</si>
  <si>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</si>
  <si>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</si>
  <si>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</si>
  <si>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</si>
  <si>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</si>
  <si>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</si>
  <si>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</si>
  <si>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</si>
  <si>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</si>
  <si>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</si>
  <si>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</si>
  <si>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</si>
  <si>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</si>
  <si>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</si>
  <si>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</si>
  <si>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</si>
  <si>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</si>
  <si>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</si>
  <si>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</si>
  <si>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</si>
  <si>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</si>
  <si>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</si>
  <si>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</si>
  <si>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</si>
  <si>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</si>
  <si>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</si>
  <si>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</si>
  <si>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</si>
  <si>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</si>
  <si>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</si>
  <si>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</si>
  <si>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</si>
  <si>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</si>
  <si>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</si>
  <si>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</si>
  <si>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</si>
  <si>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</si>
  <si>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</si>
  <si>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</si>
  <si>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</si>
  <si>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</si>
  <si>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</si>
  <si>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</si>
  <si>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</si>
  <si>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</si>
  <si>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</si>
  <si>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</si>
  <si>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</si>
  <si>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</si>
  <si>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</si>
  <si>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</si>
  <si>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</si>
  <si>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</si>
  <si>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</si>
  <si>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</si>
  <si>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</si>
  <si>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</si>
  <si>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</si>
  <si>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</si>
  <si>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</si>
  <si>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</si>
  <si>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</si>
  <si>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</si>
  <si>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</si>
  <si>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</si>
  <si>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</si>
  <si>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</si>
  <si>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</si>
  <si>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</si>
  <si>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</si>
  <si>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</si>
  <si>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</si>
  <si>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</si>
  <si>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</si>
  <si>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</si>
  <si>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</si>
  <si>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</si>
  <si>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</si>
  <si>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</si>
  <si>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</si>
  <si>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</si>
  <si>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</si>
  <si>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</si>
  <si>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</si>
  <si>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</si>
  <si>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</si>
  <si>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</si>
  <si>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</si>
  <si>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</si>
  <si>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</si>
  <si>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</si>
  <si>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</si>
  <si>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</si>
  <si>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</si>
  <si>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</si>
  <si>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</si>
  <si>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</si>
  <si>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</si>
  <si>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</si>
  <si>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</si>
  <si>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</si>
  <si>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</si>
  <si>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</si>
  <si>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</si>
  <si>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</si>
  <si>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</si>
  <si>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</si>
  <si>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</si>
  <si>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</si>
  <si>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</si>
  <si>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</si>
  <si>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</si>
  <si>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</si>
  <si>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</si>
  <si>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</si>
  <si>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</si>
  <si>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</si>
  <si>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</si>
  <si>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</si>
  <si>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</si>
  <si>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</si>
  <si>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</si>
  <si>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</si>
  <si>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</si>
  <si>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</si>
  <si>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</si>
  <si>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</si>
  <si>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</si>
  <si>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</si>
  <si>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</si>
  <si>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</si>
  <si>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</si>
  <si>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</si>
  <si>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</si>
  <si>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</si>
  <si>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</si>
  <si>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</si>
  <si>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</si>
  <si>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</si>
  <si>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</si>
  <si>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</si>
  <si>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</si>
  <si>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</si>
  <si>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</si>
  <si>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</si>
  <si>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</si>
  <si>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</si>
  <si>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</si>
  <si>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</si>
  <si>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</si>
  <si>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</si>
  <si>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</si>
  <si>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</si>
  <si>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</si>
  <si>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</si>
  <si>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</si>
  <si>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</si>
  <si>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</si>
  <si>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</si>
  <si>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</si>
  <si>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</si>
  <si>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</si>
  <si>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</si>
  <si>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</si>
  <si>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</si>
  <si>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</si>
  <si>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</si>
  <si>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</si>
  <si>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</si>
  <si>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</si>
  <si>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</si>
  <si>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</si>
  <si>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</si>
  <si>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</si>
  <si>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</si>
  <si>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</si>
  <si>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</si>
  <si>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</si>
  <si>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</si>
  <si>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</si>
  <si>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</si>
  <si>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</si>
  <si>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</si>
  <si>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</si>
  <si>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</si>
  <si>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</si>
  <si>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</si>
  <si>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</si>
  <si>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</si>
  <si>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</si>
  <si>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</si>
  <si>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</si>
  <si>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</si>
  <si>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</si>
  <si>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</si>
  <si>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</si>
  <si>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</si>
  <si>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</si>
  <si>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</si>
  <si>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</si>
  <si>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</si>
  <si>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</si>
  <si>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</si>
  <si>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</si>
  <si>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</si>
  <si>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</si>
  <si>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</si>
  <si>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</si>
  <si>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</si>
  <si>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</si>
  <si>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</si>
  <si>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</si>
  <si>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</si>
  <si>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</si>
  <si>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</si>
  <si>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</si>
  <si>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</si>
  <si>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</si>
  <si>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</si>
  <si>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</si>
  <si>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</si>
  <si>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</si>
  <si>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</si>
  <si>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</si>
  <si>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</si>
  <si>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</si>
  <si>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</si>
  <si>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</si>
  <si>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</si>
  <si>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</si>
  <si>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</si>
  <si>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</si>
  <si>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</si>
  <si>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</si>
  <si>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</si>
  <si>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</si>
  <si>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</si>
  <si>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</si>
  <si>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</si>
  <si>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</si>
  <si>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</si>
  <si>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</si>
  <si>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</si>
  <si>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</si>
  <si>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</si>
  <si>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</si>
  <si>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</si>
  <si>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</si>
  <si>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</si>
  <si>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</si>
  <si>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</si>
  <si>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</si>
  <si>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</si>
  <si>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</si>
  <si>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</si>
  <si>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</si>
  <si>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</si>
  <si>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</si>
  <si>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</si>
  <si>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</si>
  <si>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</si>
  <si>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</si>
  <si>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</si>
  <si>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</si>
  <si>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</si>
  <si>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</si>
  <si>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</si>
  <si>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</si>
  <si>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</si>
  <si>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</si>
  <si>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</si>
  <si>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</si>
  <si>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</si>
  <si>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</si>
  <si>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</si>
  <si>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</si>
  <si>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</si>
  <si>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</si>
  <si>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</si>
  <si>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</si>
  <si>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</si>
  <si>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</si>
  <si>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</si>
  <si>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</si>
  <si>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</si>
  <si>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</si>
  <si>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</si>
  <si>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</si>
  <si>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</si>
  <si>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</si>
  <si>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</si>
  <si>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</si>
  <si>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</si>
  <si>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</si>
  <si>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</si>
  <si>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</si>
  <si>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</si>
  <si>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</si>
  <si>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</si>
  <si>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</si>
  <si>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</si>
  <si>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</si>
  <si>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</si>
  <si>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</si>
  <si>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</si>
  <si>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</si>
  <si>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</si>
  <si>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</si>
  <si>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</si>
  <si>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</si>
  <si>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</si>
  <si>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</si>
  <si>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</si>
  <si>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</si>
  <si>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</si>
  <si>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</si>
  <si>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</si>
  <si>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</si>
  <si>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</si>
  <si>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</si>
  <si>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</si>
  <si>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</si>
  <si>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</si>
  <si>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</si>
  <si>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</si>
  <si>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</si>
  <si>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</si>
  <si>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</si>
  <si>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</si>
  <si>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</si>
  <si>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</si>
  <si>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</si>
  <si>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</si>
  <si>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</si>
  <si>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</si>
  <si>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</si>
  <si>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</si>
  <si>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</si>
  <si>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</si>
  <si>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</si>
  <si>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</si>
  <si>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</si>
  <si>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</si>
  <si>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</si>
  <si>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</si>
  <si>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</si>
  <si>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</si>
  <si>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</si>
  <si>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</si>
  <si>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</si>
  <si>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</si>
  <si>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</si>
  <si>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</si>
  <si>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</si>
  <si>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</si>
  <si>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</si>
  <si>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</si>
  <si>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</si>
  <si>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</si>
  <si>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</si>
  <si>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</si>
  <si>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</si>
  <si>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</si>
  <si>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</si>
  <si>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</si>
  <si>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</si>
  <si>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</si>
  <si>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</si>
  <si>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</si>
  <si>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</si>
  <si>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</si>
  <si>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</si>
  <si>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</si>
  <si>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</si>
  <si>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</si>
  <si>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</si>
  <si>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</si>
  <si>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</si>
  <si>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</si>
  <si>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</si>
  <si>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</si>
  <si>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</si>
  <si>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</si>
  <si>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</si>
  <si>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</si>
  <si>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</si>
  <si>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</si>
  <si>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</si>
  <si>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</si>
  <si>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</si>
  <si>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</si>
  <si>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</si>
  <si>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</si>
  <si>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</si>
  <si>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</si>
  <si>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</si>
  <si>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</si>
  <si>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</si>
  <si>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</si>
  <si>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</si>
  <si>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</si>
  <si>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</si>
  <si>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</si>
  <si>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</si>
  <si>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</si>
  <si>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</si>
  <si>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</si>
  <si>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</si>
  <si>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</si>
  <si>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</si>
  <si>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</si>
  <si>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</si>
  <si>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</si>
  <si>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</si>
  <si>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</si>
  <si>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</si>
  <si>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</si>
  <si>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</si>
  <si>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</si>
  <si>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</si>
  <si>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</si>
  <si>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</si>
  <si>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</si>
  <si>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</si>
  <si>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</si>
  <si>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</si>
  <si>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</si>
  <si>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</si>
  <si>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</si>
  <si>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</si>
  <si>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</si>
  <si>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</si>
  <si>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</si>
  <si>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</si>
  <si>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</si>
  <si>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</si>
  <si>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</si>
  <si>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</si>
  <si>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</si>
  <si>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</si>
  <si>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</si>
  <si>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</si>
  <si>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</si>
  <si>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</si>
  <si>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</si>
  <si>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</si>
  <si>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</si>
  <si>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</si>
  <si>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</si>
  <si>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</si>
  <si>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</si>
  <si>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</si>
  <si>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</si>
  <si>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</si>
  <si>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</si>
  <si>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</si>
  <si>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</si>
  <si>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</si>
  <si>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</si>
  <si>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</si>
  <si>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</si>
  <si>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</si>
  <si>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</si>
  <si>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</si>
  <si>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</si>
  <si>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</si>
  <si>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</si>
  <si>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</si>
  <si>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</si>
  <si>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</si>
  <si>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</si>
  <si>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</si>
  <si>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</si>
  <si>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</si>
  <si>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</si>
  <si>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</si>
  <si>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</si>
  <si>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</si>
  <si>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</si>
  <si>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</si>
  <si>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</si>
  <si>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</si>
  <si>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</si>
  <si>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</si>
  <si>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</si>
  <si>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</si>
  <si>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</si>
  <si>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</si>
  <si>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</si>
  <si>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</si>
  <si>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</si>
  <si>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</si>
  <si>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</si>
  <si>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</si>
  <si>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</si>
  <si>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</si>
  <si>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</si>
  <si>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</si>
  <si>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</si>
  <si>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</si>
  <si>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</si>
  <si>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</si>
  <si>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</si>
  <si>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</si>
  <si>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</si>
  <si>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</si>
  <si>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</si>
  <si>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</si>
  <si>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</si>
  <si>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</si>
  <si>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</si>
  <si>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</si>
  <si>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</si>
  <si>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</si>
  <si>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</si>
  <si>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</si>
  <si>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</si>
  <si>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</si>
  <si>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</si>
  <si>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</si>
  <si>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</si>
  <si>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</si>
  <si>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</si>
  <si>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</si>
  <si>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</si>
  <si>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</si>
  <si>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</si>
  <si>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</si>
  <si>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</si>
  <si>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</si>
  <si>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</si>
  <si>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</si>
  <si>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</si>
  <si>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</si>
  <si>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</si>
  <si>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</si>
  <si>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</si>
  <si>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</si>
  <si>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</si>
  <si>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</si>
  <si>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</si>
  <si>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</si>
  <si>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</si>
  <si>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</si>
  <si>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</si>
  <si>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</si>
  <si>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</si>
  <si>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</si>
  <si>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</si>
  <si>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</si>
  <si>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</si>
  <si>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</si>
  <si>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</si>
  <si>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</si>
  <si>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</si>
  <si>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</si>
  <si>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</si>
  <si>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</si>
  <si>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</si>
  <si>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</si>
  <si>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</si>
  <si>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</si>
  <si>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</si>
  <si>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</si>
  <si>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</si>
  <si>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</si>
  <si>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</si>
  <si>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</si>
  <si>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</si>
  <si>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</si>
  <si>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</si>
  <si>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</si>
  <si>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</si>
  <si>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</si>
  <si>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</si>
  <si>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</si>
  <si>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</si>
  <si>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</si>
  <si>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</si>
  <si>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</si>
  <si>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</si>
  <si>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</si>
  <si>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</si>
  <si>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</si>
  <si>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</si>
  <si>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</si>
  <si>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</si>
  <si>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</si>
  <si>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</si>
  <si>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</si>
  <si>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</si>
  <si>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</si>
  <si>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</si>
  <si>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</si>
  <si>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</si>
  <si>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</si>
  <si>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</si>
  <si>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</si>
  <si>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</si>
  <si>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</si>
  <si>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</si>
  <si>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</si>
  <si>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</si>
  <si>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</si>
  <si>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</si>
  <si>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</si>
  <si>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</si>
  <si>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</si>
  <si>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</si>
  <si>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</si>
  <si>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</si>
  <si>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</si>
  <si>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</si>
  <si>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</si>
  <si>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</si>
  <si>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</si>
  <si>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</si>
  <si>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</si>
  <si>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</si>
  <si>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</si>
  <si>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</si>
  <si>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</si>
  <si>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</si>
  <si>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</si>
  <si>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</si>
  <si>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</si>
  <si>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</si>
  <si>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</si>
  <si>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</si>
  <si>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</si>
  <si>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</si>
  <si>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</si>
  <si>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</si>
  <si>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</si>
  <si>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</si>
  <si>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</si>
  <si>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</si>
  <si>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</si>
  <si>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</si>
  <si>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</si>
  <si>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</si>
  <si>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</si>
  <si>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</si>
  <si>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</si>
  <si>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</si>
  <si>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</si>
  <si>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</si>
  <si>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</si>
  <si>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</si>
  <si>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</si>
  <si>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</si>
  <si>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</si>
  <si>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</si>
  <si>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</si>
  <si>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</si>
  <si>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</si>
  <si>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</si>
  <si>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</si>
  <si>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</si>
  <si>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</si>
  <si>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</si>
  <si>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</si>
  <si>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</si>
  <si>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</si>
  <si>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</si>
  <si>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</si>
  <si>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</si>
  <si>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</si>
  <si>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</si>
  <si>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</si>
  <si>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</si>
  <si>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</si>
  <si>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</si>
  <si>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</si>
  <si>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</si>
  <si>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</si>
  <si>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</si>
  <si>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</si>
  <si>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</si>
  <si>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</si>
  <si>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</si>
  <si>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</si>
  <si>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</si>
  <si>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</si>
  <si>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</si>
  <si>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</si>
  <si>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</si>
  <si>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</si>
  <si>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</si>
  <si>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</si>
  <si>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</si>
  <si>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</si>
  <si>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</si>
  <si>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</si>
  <si>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</si>
  <si>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</si>
  <si>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</si>
  <si>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</si>
  <si>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</si>
  <si>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</si>
  <si>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</si>
  <si>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</si>
  <si>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</si>
  <si>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</si>
  <si>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</si>
  <si>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</si>
  <si>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</si>
  <si>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</si>
  <si>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</si>
  <si>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</si>
  <si>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</si>
  <si>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</si>
  <si>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</si>
  <si>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</si>
  <si>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</si>
  <si>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</si>
  <si>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</si>
  <si>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</si>
  <si>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</si>
  <si>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</si>
  <si>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</si>
  <si>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</si>
  <si>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</si>
  <si>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</si>
  <si>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</si>
  <si>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</si>
  <si>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</si>
  <si>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</si>
  <si>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</si>
  <si>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</si>
  <si>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</si>
  <si>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</si>
  <si>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</si>
  <si>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</si>
  <si>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</si>
  <si>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</si>
  <si>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</si>
  <si>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</si>
  <si>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</si>
  <si>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</si>
  <si>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</si>
  <si>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</si>
  <si>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</si>
  <si>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</si>
  <si>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</si>
  <si>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</si>
  <si>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</si>
  <si>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</si>
  <si>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</si>
  <si>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</si>
  <si>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</si>
  <si>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</si>
  <si>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</si>
  <si>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</si>
  <si>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</si>
  <si>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</si>
  <si>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</si>
  <si>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</si>
  <si>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</si>
  <si>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</si>
  <si>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</si>
  <si>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</si>
  <si>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</si>
  <si>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</si>
  <si>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</si>
  <si>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</si>
  <si>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</si>
  <si>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</si>
  <si>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</si>
  <si>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</si>
  <si>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</si>
  <si>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</si>
  <si>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</si>
  <si>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</si>
  <si>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</si>
  <si>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</si>
  <si>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</si>
  <si>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</si>
  <si>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</si>
  <si>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</si>
  <si>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</si>
  <si>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</si>
  <si>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</si>
  <si>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</si>
  <si>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</si>
  <si>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</si>
  <si>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</si>
  <si>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</si>
  <si>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</si>
  <si>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</si>
  <si>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</si>
  <si>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</si>
  <si>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</si>
  <si>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</si>
  <si>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</si>
  <si>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</si>
  <si>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</si>
  <si>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</si>
  <si>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</si>
  <si>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</si>
  <si>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</si>
  <si>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</si>
  <si>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</si>
  <si>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</si>
  <si>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</si>
  <si>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</si>
  <si>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</si>
  <si>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</si>
  <si>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</si>
  <si>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</si>
  <si>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</si>
  <si>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</si>
  <si>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</si>
  <si>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</si>
  <si>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</si>
  <si>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</si>
  <si>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</si>
  <si>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</si>
  <si>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</si>
  <si>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</si>
  <si>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</si>
  <si>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</si>
  <si>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</si>
  <si>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</si>
  <si>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</si>
  <si>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</si>
  <si>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</si>
  <si>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</si>
  <si>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</si>
  <si>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</si>
  <si>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</si>
  <si>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</si>
  <si>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</si>
  <si>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</si>
  <si>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</si>
  <si>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</si>
  <si>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</si>
  <si>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</si>
  <si>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</si>
  <si>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</si>
  <si>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</si>
  <si>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</si>
  <si>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</si>
  <si>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</si>
  <si>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</si>
  <si>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</si>
  <si>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</si>
  <si>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</si>
  <si>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</si>
  <si>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</si>
  <si>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</si>
  <si>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</si>
  <si>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</si>
  <si>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</si>
  <si>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</si>
  <si>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</si>
  <si>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</si>
  <si>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</si>
  <si>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</si>
  <si>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</si>
  <si>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</si>
  <si>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</si>
  <si>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</si>
  <si>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</si>
  <si>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</si>
  <si>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</si>
  <si>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</si>
  <si>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</si>
  <si>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</si>
  <si>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</si>
  <si>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</si>
  <si>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</si>
  <si>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</si>
  <si>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</si>
  <si>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</si>
  <si>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</si>
  <si>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</si>
  <si>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</si>
  <si>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</si>
  <si>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</si>
  <si>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</si>
  <si>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</si>
  <si>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</si>
  <si>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</si>
  <si>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</si>
  <si>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</si>
  <si>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</si>
  <si>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</si>
  <si>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</si>
  <si>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</si>
  <si>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</si>
  <si>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</si>
  <si>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</si>
  <si>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</si>
  <si>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</si>
  <si>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</si>
  <si>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</si>
  <si>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</si>
  <si>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</si>
  <si>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</si>
  <si>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</si>
  <si>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</si>
  <si>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</si>
  <si>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</si>
  <si>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</si>
  <si>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</si>
  <si>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</si>
  <si>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</si>
  <si>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</si>
  <si>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</si>
  <si>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</si>
  <si>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</si>
  <si>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</si>
  <si>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</si>
  <si>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</si>
  <si>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</si>
  <si>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</si>
  <si>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</si>
  <si>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</si>
  <si>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</si>
  <si>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</si>
  <si>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</si>
  <si>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</si>
  <si>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</si>
  <si>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</si>
  <si>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</si>
  <si>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</si>
  <si>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</si>
  <si>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</si>
  <si>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</si>
  <si>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</si>
  <si>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</si>
  <si>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</si>
  <si>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</si>
  <si>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</si>
  <si>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</si>
  <si>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</si>
  <si>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</si>
  <si>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</si>
  <si>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</si>
  <si>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</si>
  <si>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</si>
  <si>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</si>
  <si>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</si>
  <si>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</si>
  <si>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</si>
  <si>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</si>
  <si>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</si>
  <si>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</si>
  <si>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</si>
  <si>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</si>
  <si>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</si>
  <si>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</si>
  <si>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</si>
  <si>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</si>
  <si>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</si>
  <si>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</si>
  <si>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</si>
  <si>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</si>
  <si>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</si>
  <si>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</si>
  <si>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</si>
  <si>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</si>
  <si>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</si>
  <si>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</si>
  <si>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</si>
  <si>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</si>
  <si>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</si>
  <si>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</si>
  <si>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</si>
  <si>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</si>
  <si>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</si>
  <si>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</si>
  <si>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</si>
  <si>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</si>
  <si>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</si>
  <si>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</si>
  <si>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</si>
  <si>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</si>
  <si>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</si>
  <si>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</si>
  <si>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</si>
  <si>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</si>
  <si>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</si>
  <si>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</si>
  <si>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</si>
  <si>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</si>
  <si>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</si>
  <si>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</si>
  <si>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</si>
  <si>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</si>
  <si>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</si>
  <si>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</si>
  <si>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</si>
  <si>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</si>
  <si>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</si>
  <si>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</si>
  <si>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</si>
  <si>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</si>
  <si>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</si>
  <si>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</si>
  <si>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</si>
  <si>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</si>
  <si>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</si>
  <si>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</si>
  <si>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</si>
  <si>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</si>
  <si>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</si>
  <si>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</si>
  <si>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</si>
  <si>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</si>
  <si>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</si>
  <si>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</si>
  <si>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</si>
  <si>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</si>
  <si>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</si>
  <si>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</si>
  <si>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</si>
  <si>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</si>
  <si>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</si>
  <si>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</si>
  <si>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</si>
  <si>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</si>
  <si>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</si>
  <si>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</si>
  <si>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</si>
  <si>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</si>
  <si>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</si>
  <si>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</si>
  <si>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</si>
  <si>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</si>
  <si>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</si>
  <si>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</si>
  <si>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</si>
  <si>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</si>
  <si>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</si>
  <si>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</si>
  <si>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</si>
  <si>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</si>
  <si>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</si>
  <si>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</si>
  <si>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</si>
  <si>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</si>
  <si>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</si>
  <si>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</si>
  <si>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</si>
  <si>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</si>
  <si>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</si>
  <si>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</si>
  <si>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</si>
  <si>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</si>
  <si>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</si>
  <si>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</si>
  <si>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</si>
  <si>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</si>
  <si>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</si>
  <si>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</si>
  <si>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</si>
  <si>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</si>
  <si>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</si>
  <si>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</si>
  <si>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</si>
  <si>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</si>
  <si>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</si>
  <si>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</si>
  <si>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</si>
  <si>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</si>
  <si>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</si>
  <si>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</si>
  <si>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</si>
  <si>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</si>
  <si>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</si>
  <si>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</si>
  <si>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</si>
  <si>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</si>
  <si>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</si>
  <si>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</si>
  <si>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</si>
  <si>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</si>
  <si>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</si>
  <si>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</si>
  <si>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</si>
  <si>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</si>
  <si>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</si>
  <si>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</si>
  <si>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</si>
  <si>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</si>
  <si>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</si>
  <si>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</si>
  <si>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</si>
  <si>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</si>
  <si>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</si>
  <si>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</si>
  <si>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</si>
  <si>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</si>
  <si>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</si>
  <si>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</si>
  <si>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</si>
  <si>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</si>
  <si>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</si>
  <si>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</si>
  <si>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</si>
  <si>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</si>
  <si>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</si>
  <si>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</si>
  <si>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</si>
  <si>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</si>
  <si>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</si>
  <si>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</si>
  <si>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</si>
  <si>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</si>
  <si>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</si>
  <si>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</si>
  <si>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</si>
  <si>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</si>
  <si>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</si>
  <si>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</si>
  <si>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</si>
  <si>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</si>
  <si>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</si>
  <si>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</si>
  <si>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</si>
  <si>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</si>
  <si>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</si>
  <si>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</si>
  <si>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</si>
  <si>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</si>
  <si>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</si>
  <si>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</si>
  <si>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</si>
  <si>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</si>
  <si>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</si>
  <si>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</si>
  <si>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</si>
  <si>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</si>
  <si>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</si>
  <si>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</si>
  <si>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</si>
  <si>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</si>
  <si>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</si>
  <si>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</si>
  <si>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</si>
  <si>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</si>
  <si>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</si>
  <si>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</si>
  <si>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</si>
  <si>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</si>
  <si>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</si>
  <si>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</si>
  <si>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</si>
  <si>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</si>
  <si>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</si>
  <si>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</si>
  <si>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</si>
  <si>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</si>
  <si>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</si>
  <si>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</si>
  <si>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</si>
  <si>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</si>
  <si>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</si>
  <si>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</si>
  <si>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</si>
  <si>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</si>
  <si>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</si>
  <si>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</si>
  <si>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</si>
  <si>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</si>
  <si>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</si>
  <si>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</si>
  <si>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</si>
  <si>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</si>
  <si>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</si>
  <si>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</si>
  <si>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</si>
  <si>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</si>
  <si>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</si>
  <si>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</si>
  <si>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</si>
  <si>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</si>
  <si>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</si>
  <si>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</si>
  <si>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</si>
  <si>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</si>
  <si>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</si>
  <si>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</si>
  <si>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</si>
  <si>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</si>
  <si>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</si>
  <si>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</si>
  <si>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</si>
  <si>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</si>
  <si>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</si>
  <si>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</si>
  <si>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</si>
  <si>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</si>
  <si>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</si>
  <si>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</si>
  <si>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</si>
  <si>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</si>
  <si>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</si>
  <si>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</si>
  <si>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</si>
  <si>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</si>
  <si>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</si>
  <si>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</si>
  <si>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</si>
  <si>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</si>
  <si>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</si>
  <si>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</si>
  <si>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</si>
  <si>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</si>
  <si>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</si>
  <si>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</si>
  <si>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</si>
  <si>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</si>
  <si>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</si>
  <si>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</si>
  <si>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</si>
  <si>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</si>
  <si>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</si>
  <si>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</si>
  <si>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</si>
  <si>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</si>
  <si>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</si>
  <si>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</si>
  <si>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</si>
  <si>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</si>
  <si>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</si>
  <si>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</si>
  <si>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</si>
  <si>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</si>
  <si>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</si>
  <si>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</si>
  <si>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</si>
  <si>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</si>
  <si>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</si>
  <si>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</si>
  <si>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</si>
  <si>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</si>
  <si>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</si>
  <si>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</si>
  <si>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</si>
  <si>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</si>
  <si>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</si>
  <si>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</si>
  <si>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</si>
  <si>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</si>
  <si>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</si>
  <si>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</si>
  <si>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</si>
  <si>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</si>
  <si>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</si>
  <si>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</si>
  <si>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</si>
  <si>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</si>
  <si>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</si>
  <si>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</si>
  <si>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</si>
  <si>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</si>
  <si>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</si>
  <si>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</si>
  <si>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</si>
  <si>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</si>
  <si>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</si>
  <si>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</si>
  <si>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</si>
  <si>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</si>
  <si>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</si>
  <si>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</si>
  <si>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</si>
  <si>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</si>
  <si>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</si>
  <si>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</si>
  <si>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</si>
  <si>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</si>
  <si>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</si>
  <si>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</si>
  <si>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</si>
  <si>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</si>
  <si>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</si>
  <si>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</si>
  <si>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</si>
  <si>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</si>
  <si>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</si>
  <si>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</si>
  <si>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</si>
  <si>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</si>
  <si>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</si>
  <si>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</si>
  <si>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</si>
  <si>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</si>
  <si>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</si>
  <si>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</si>
  <si>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</si>
  <si>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</si>
  <si>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</si>
  <si>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</si>
  <si>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</si>
  <si>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</si>
  <si>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</si>
  <si>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</si>
  <si>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</si>
  <si>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</si>
  <si>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</si>
  <si>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</si>
  <si>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</si>
  <si>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</si>
  <si>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</si>
  <si>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</si>
  <si>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</si>
  <si>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</si>
  <si>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</si>
  <si>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</si>
  <si>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</si>
  <si>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</si>
  <si>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</si>
  <si>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</si>
  <si>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</si>
  <si>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</si>
  <si>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</si>
  <si>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</si>
  <si>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</si>
  <si>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</si>
  <si>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</si>
  <si>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</si>
  <si>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</si>
  <si>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</si>
  <si>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</si>
  <si>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</si>
  <si>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</si>
  <si>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</si>
  <si>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</si>
  <si>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</si>
  <si>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</si>
  <si>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</si>
  <si>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</si>
  <si>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</si>
  <si>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</si>
  <si>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</si>
  <si>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</si>
  <si>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</si>
  <si>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</si>
  <si>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</si>
  <si>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</si>
  <si>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</si>
  <si>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</si>
  <si>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</si>
  <si>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</si>
  <si>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</si>
  <si>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</si>
  <si>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</si>
  <si>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</si>
  <si>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</si>
  <si>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</si>
  <si>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</si>
  <si>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</si>
  <si>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</si>
  <si>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</si>
  <si>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</si>
  <si>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</si>
  <si>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</si>
  <si>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</si>
  <si>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</si>
  <si>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</si>
  <si>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</si>
  <si>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</si>
  <si>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</si>
  <si>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</si>
  <si>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</si>
  <si>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</si>
  <si>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</si>
  <si>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</si>
  <si>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</si>
  <si>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</si>
  <si>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</si>
  <si>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</si>
  <si>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</si>
  <si>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</si>
  <si>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</si>
  <si>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</si>
  <si>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</si>
  <si>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</si>
  <si>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</si>
  <si>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</si>
  <si>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</si>
  <si>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</si>
  <si>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</si>
  <si>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</si>
  <si>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</si>
  <si>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</si>
  <si>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</si>
  <si>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</si>
  <si>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</si>
  <si>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</si>
  <si>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</si>
  <si>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</si>
  <si>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</si>
  <si>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</si>
  <si>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</si>
  <si>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</si>
  <si>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</si>
  <si>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</si>
  <si>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</si>
  <si>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</si>
  <si>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</si>
  <si>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</si>
  <si>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</si>
  <si>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</si>
  <si>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</si>
  <si>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</si>
  <si>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</si>
  <si>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</si>
  <si>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</si>
  <si>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</si>
  <si>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</si>
  <si>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</si>
  <si>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</si>
  <si>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</si>
  <si>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</si>
  <si>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</si>
  <si>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</si>
  <si>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</si>
  <si>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</si>
  <si>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</si>
  <si>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</si>
  <si>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</si>
  <si>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</si>
  <si>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</si>
  <si>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</si>
  <si>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</si>
  <si>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</si>
  <si>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</si>
  <si>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</si>
  <si>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</si>
  <si>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</si>
  <si>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</si>
  <si>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</si>
  <si>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</si>
  <si>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</si>
  <si>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</si>
  <si>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</si>
  <si>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</si>
  <si>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</si>
  <si>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</si>
  <si>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</si>
  <si>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</si>
  <si>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</si>
  <si>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</si>
  <si>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</si>
  <si>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</si>
  <si>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</si>
  <si>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</si>
  <si>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</si>
  <si>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</si>
  <si>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</si>
  <si>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</si>
  <si>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</si>
  <si>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</si>
  <si>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</si>
  <si>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</si>
  <si>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</si>
  <si>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</si>
  <si>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</si>
  <si>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</si>
  <si>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</si>
  <si>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</si>
  <si>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</si>
  <si>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</si>
  <si>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</si>
  <si>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</si>
  <si>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</si>
  <si>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</si>
  <si>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</si>
  <si>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</si>
  <si>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</si>
  <si>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</si>
  <si>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</si>
  <si>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</si>
  <si>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</si>
  <si>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</si>
  <si>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</si>
  <si>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</si>
  <si>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</si>
  <si>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</si>
  <si>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</si>
  <si>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</si>
  <si>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</si>
  <si>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</si>
  <si>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</si>
  <si>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</si>
  <si>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</si>
  <si>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</si>
  <si>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</si>
  <si>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</si>
  <si>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</si>
  <si>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</si>
  <si>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</si>
  <si>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</si>
  <si>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</si>
  <si>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</si>
  <si>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</si>
  <si>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</si>
  <si>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</si>
  <si>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</si>
  <si>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</si>
  <si>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</si>
  <si>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</si>
  <si>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</si>
  <si>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</si>
  <si>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</si>
  <si>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</si>
  <si>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</si>
  <si>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</si>
  <si>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</si>
  <si>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</si>
  <si>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</si>
  <si>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</si>
  <si>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</si>
  <si>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</si>
  <si>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</si>
  <si>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</si>
  <si>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</si>
  <si>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</si>
  <si>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</si>
  <si>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</si>
  <si>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</si>
  <si>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</si>
  <si>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</si>
  <si>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</si>
  <si>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</si>
  <si>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</si>
  <si>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</si>
  <si>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</si>
  <si>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</si>
  <si>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</si>
  <si>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</si>
  <si>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</si>
  <si>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</si>
  <si>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</si>
  <si>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</si>
  <si>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</si>
  <si>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</si>
  <si>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</si>
  <si>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</si>
  <si>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</si>
  <si>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</si>
  <si>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</si>
  <si>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</si>
  <si>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</si>
  <si>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</si>
  <si>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</si>
  <si>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</si>
  <si>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</si>
  <si>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</si>
  <si>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</si>
  <si>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</si>
  <si>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</si>
  <si>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</si>
  <si>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</si>
  <si>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</si>
  <si>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</si>
  <si>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</si>
  <si>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</si>
  <si>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</si>
  <si>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</si>
  <si>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</si>
  <si>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</si>
  <si>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</si>
  <si>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</si>
  <si>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</si>
  <si>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</si>
  <si>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</si>
  <si>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</si>
  <si>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</si>
  <si>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</si>
  <si>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</si>
  <si>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</si>
  <si>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</si>
  <si>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</si>
  <si>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</si>
  <si>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</si>
  <si>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</si>
  <si>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</si>
  <si>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</si>
  <si>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</si>
  <si>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</si>
  <si>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</si>
  <si>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</si>
  <si>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</si>
  <si>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</si>
  <si>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</si>
  <si>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</si>
  <si>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</si>
  <si>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</si>
  <si>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</si>
  <si>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</si>
  <si>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</si>
  <si>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</si>
  <si>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</si>
  <si>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</si>
  <si>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</si>
  <si>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</si>
  <si>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</si>
  <si>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</si>
  <si>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</si>
  <si>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</si>
  <si>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</si>
  <si>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</si>
  <si>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</si>
  <si>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</si>
  <si>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</si>
  <si>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</si>
  <si>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</si>
  <si>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</si>
  <si>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</si>
  <si>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</si>
  <si>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</si>
  <si>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</si>
  <si>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</si>
  <si>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</si>
  <si>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</si>
  <si>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</si>
  <si>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</si>
  <si>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</si>
  <si>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</si>
  <si>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</si>
  <si>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</si>
  <si>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</si>
  <si>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</si>
  <si>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</si>
  <si>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</si>
  <si>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</si>
  <si>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</si>
  <si>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</si>
  <si>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</si>
  <si>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</si>
  <si>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</si>
  <si>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</si>
  <si>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</si>
  <si>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</si>
  <si>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</si>
  <si>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</si>
  <si>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</si>
  <si>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</si>
  <si>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</si>
  <si>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</si>
  <si>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</si>
  <si>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</si>
  <si>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</si>
  <si>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</si>
  <si>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</si>
  <si>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</si>
  <si>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</si>
  <si>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</si>
  <si>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</si>
  <si>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</si>
  <si>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</si>
  <si>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</si>
  <si>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</si>
  <si>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</si>
  <si>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</si>
  <si>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</si>
  <si>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</si>
  <si>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</si>
  <si>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</si>
  <si>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</si>
  <si>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</si>
  <si>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</si>
  <si>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</si>
  <si>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</si>
  <si>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</si>
  <si>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</si>
  <si>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</si>
  <si>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</si>
  <si>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</si>
  <si>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</si>
  <si>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</si>
  <si>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</si>
  <si>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</si>
  <si>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</si>
  <si>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</si>
  <si>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</si>
  <si>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</si>
  <si>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</si>
  <si>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</si>
  <si>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</si>
  <si>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</si>
  <si>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</si>
  <si>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</si>
  <si>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</si>
  <si>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</si>
  <si>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</si>
  <si>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</si>
  <si>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</si>
  <si>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</si>
  <si>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</si>
  <si>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</si>
  <si>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</si>
  <si>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</si>
  <si>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</si>
  <si>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</si>
  <si>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</si>
  <si>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</si>
  <si>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</si>
  <si>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</si>
  <si>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</si>
  <si>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</si>
  <si>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</si>
  <si>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</si>
  <si>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</si>
  <si>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</si>
  <si>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</si>
  <si>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</si>
  <si>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</si>
  <si>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</si>
  <si>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</si>
  <si>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</si>
  <si>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</si>
  <si>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</si>
  <si>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</si>
  <si>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</si>
  <si>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</si>
  <si>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</si>
  <si>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</si>
  <si>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</si>
  <si>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</si>
  <si>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</si>
  <si>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</si>
  <si>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</si>
  <si>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</si>
  <si>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</si>
  <si>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</si>
  <si>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</si>
  <si>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</si>
  <si>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</si>
  <si>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</si>
  <si>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</si>
  <si>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</si>
  <si>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</si>
  <si>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</si>
  <si>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</si>
  <si>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</si>
  <si>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</si>
  <si>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</si>
  <si>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</si>
  <si>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</si>
  <si>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</si>
  <si>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</si>
  <si>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</si>
  <si>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</si>
  <si>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</si>
  <si>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</si>
  <si>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</si>
  <si>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Digi International Inc.</t>
  </si>
  <si>
    <t>9350 Excelsior Blvd., Suite 700, Hopkins, MN 55343</t>
  </si>
  <si>
    <t>Conflict Mineral Coordinator</t>
  </si>
  <si>
    <t>952-912-3444</t>
  </si>
  <si>
    <t>Terry Schneider</t>
  </si>
  <si>
    <t>V.P. Supply Chain</t>
  </si>
  <si>
    <t>environmental.compliance@digi.com</t>
  </si>
  <si>
    <t>http://www.digi.com/aboutus/environment/conflictminerals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</si>
</sst>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2">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environmental.compliance@digi.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environmental.compliance@digi.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292"/>
      <c r="B2" s="5" t="s">
        <v>847</v>
      </c>
      <c r="C2" s="3"/>
      <c r="D2" s="175"/>
      <c r="E2" s="3"/>
      <c r="F2" s="3"/>
      <c r="G2" s="25"/>
    </row>
    <row r="3" spans="1:7">
      <c r="A3" s="292"/>
      <c r="B3" s="3" t="s">
        <v>839</v>
      </c>
      <c r="C3" s="5"/>
      <c r="D3" s="176"/>
      <c r="E3" s="3"/>
      <c r="F3" s="5"/>
      <c r="G3" s="25"/>
    </row>
    <row r="4" spans="1:7" ht="15">
      <c r="A4" s="292"/>
      <c r="B4" s="30" t="s">
        <v>849</v>
      </c>
      <c r="C4" s="6"/>
      <c r="D4" s="177"/>
      <c r="E4" s="3"/>
      <c r="F4" s="6"/>
      <c r="G4" s="25"/>
    </row>
    <row r="5" spans="1:7" ht="13.2">
      <c r="A5" s="292"/>
      <c r="B5" s="29" t="s">
        <v>1040</v>
      </c>
      <c r="C5" s="4"/>
      <c r="D5" s="178"/>
      <c r="E5" s="3"/>
      <c r="F5" s="4"/>
      <c r="G5" s="25"/>
    </row>
    <row r="6" spans="1:7">
      <c r="A6" s="292"/>
      <c r="B6" s="3"/>
      <c r="C6" s="3"/>
      <c r="D6" s="175"/>
      <c r="E6" s="3"/>
      <c r="F6" s="3"/>
      <c r="G6" s="25"/>
    </row>
    <row r="7" spans="1:7">
      <c r="A7" s="292"/>
      <c r="B7" s="3"/>
      <c r="C7" s="3"/>
      <c r="D7" s="175"/>
      <c r="E7" s="3"/>
      <c r="F7" s="3"/>
      <c r="G7" s="25"/>
    </row>
    <row r="8" spans="1:7">
      <c r="A8" s="292"/>
      <c r="B8" s="3"/>
      <c r="C8" s="3"/>
      <c r="D8" s="175"/>
      <c r="E8" s="3"/>
      <c r="F8" s="3"/>
      <c r="G8" s="25"/>
    </row>
    <row r="9" spans="1:7">
      <c r="A9" s="292"/>
      <c r="B9" s="295" t="s">
        <v>850</v>
      </c>
      <c r="C9" s="295"/>
      <c r="D9" s="295"/>
      <c r="E9" s="295"/>
      <c r="F9" s="295"/>
      <c r="G9" s="25"/>
    </row>
    <row r="10" spans="1:7" ht="27" customHeight="1">
      <c r="A10" s="292"/>
      <c r="B10" s="296" t="s">
        <v>438</v>
      </c>
      <c r="C10" s="296"/>
      <c r="D10" s="296"/>
      <c r="E10" s="296"/>
      <c r="F10" s="296"/>
      <c r="G10" s="25"/>
    </row>
    <row r="11" spans="1:7" ht="27" customHeight="1">
      <c r="A11" s="292"/>
      <c r="B11" s="297"/>
      <c r="C11" s="297"/>
      <c r="D11" s="297"/>
      <c r="E11" s="297"/>
      <c r="F11" s="297"/>
      <c r="G11" s="25"/>
    </row>
    <row r="12" spans="1:7">
      <c r="A12" s="292"/>
      <c r="B12" s="31" t="s">
        <v>848</v>
      </c>
      <c r="C12" s="32" t="s">
        <v>851</v>
      </c>
      <c r="D12" s="179" t="s">
        <v>852</v>
      </c>
      <c r="E12" s="32" t="s">
        <v>612</v>
      </c>
      <c r="F12" s="32" t="s">
        <v>613</v>
      </c>
      <c r="G12" s="25"/>
    </row>
    <row r="13" spans="1:7" ht="20.399999999999999">
      <c r="A13" s="292"/>
      <c r="B13" s="2">
        <v>1</v>
      </c>
      <c r="C13" s="27" t="s">
        <v>1088</v>
      </c>
      <c r="D13" s="28" t="s">
        <v>876</v>
      </c>
      <c r="E13" s="163" t="s">
        <v>853</v>
      </c>
      <c r="F13" s="163"/>
      <c r="G13" s="25"/>
    </row>
    <row r="14" spans="1:7" ht="30.6">
      <c r="A14" s="292"/>
      <c r="B14" s="2">
        <v>2</v>
      </c>
      <c r="C14" s="27" t="s">
        <v>1088</v>
      </c>
      <c r="D14" s="28" t="s">
        <v>1025</v>
      </c>
      <c r="E14" s="163" t="s">
        <v>530</v>
      </c>
      <c r="F14" s="163" t="s">
        <v>531</v>
      </c>
      <c r="G14" s="25"/>
    </row>
    <row r="15" spans="1:7" ht="89.1" customHeight="1">
      <c r="A15" s="292"/>
      <c r="B15" s="298">
        <v>2.0099999999999998</v>
      </c>
      <c r="C15" s="289" t="s">
        <v>1088</v>
      </c>
      <c r="D15" s="301" t="s">
        <v>2263</v>
      </c>
      <c r="E15" s="164" t="s">
        <v>614</v>
      </c>
      <c r="F15" s="164" t="s">
        <v>617</v>
      </c>
      <c r="G15" s="25"/>
    </row>
    <row r="16" spans="1:7" ht="99" customHeight="1">
      <c r="A16" s="292"/>
      <c r="B16" s="299"/>
      <c r="C16" s="290"/>
      <c r="D16" s="302"/>
      <c r="E16" s="165"/>
      <c r="F16" s="165" t="s">
        <v>615</v>
      </c>
      <c r="G16" s="25"/>
    </row>
    <row r="17" spans="1:7" ht="63" customHeight="1">
      <c r="A17" s="292"/>
      <c r="B17" s="300"/>
      <c r="C17" s="291"/>
      <c r="D17" s="303"/>
      <c r="E17" s="27"/>
      <c r="F17" s="27" t="s">
        <v>616</v>
      </c>
      <c r="G17" s="25"/>
    </row>
    <row r="18" spans="1:7" ht="117" customHeight="1">
      <c r="A18" s="292"/>
      <c r="B18" s="298">
        <v>2.02</v>
      </c>
      <c r="C18" s="289" t="s">
        <v>1088</v>
      </c>
      <c r="D18" s="301" t="s">
        <v>2264</v>
      </c>
      <c r="E18" s="164" t="s">
        <v>439</v>
      </c>
      <c r="F18" s="164" t="s">
        <v>525</v>
      </c>
      <c r="G18" s="25"/>
    </row>
    <row r="19" spans="1:7" ht="71.099999999999994" customHeight="1">
      <c r="A19" s="292"/>
      <c r="B19" s="299"/>
      <c r="C19" s="290"/>
      <c r="D19" s="302"/>
      <c r="E19" s="165" t="s">
        <v>529</v>
      </c>
      <c r="F19" s="165" t="s">
        <v>440</v>
      </c>
      <c r="G19" s="25"/>
    </row>
    <row r="20" spans="1:7" ht="90.75" customHeight="1">
      <c r="A20" s="292"/>
      <c r="B20" s="299"/>
      <c r="C20" s="290"/>
      <c r="D20" s="302"/>
      <c r="E20" s="165"/>
      <c r="F20" s="165" t="s">
        <v>619</v>
      </c>
      <c r="G20" s="25"/>
    </row>
    <row r="21" spans="1:7" ht="74.25" customHeight="1">
      <c r="A21" s="292"/>
      <c r="B21" s="300"/>
      <c r="C21" s="291"/>
      <c r="D21" s="303"/>
      <c r="E21" s="27"/>
      <c r="F21" s="27" t="s">
        <v>618</v>
      </c>
      <c r="G21" s="25"/>
    </row>
    <row r="22" spans="1:7" ht="90" customHeight="1">
      <c r="A22" s="292"/>
      <c r="B22" s="307">
        <v>2.0299999999999998</v>
      </c>
      <c r="C22" s="307" t="s">
        <v>822</v>
      </c>
      <c r="D22" s="286" t="s">
        <v>2265</v>
      </c>
      <c r="E22" s="289" t="s">
        <v>437</v>
      </c>
      <c r="F22" s="164" t="s">
        <v>460</v>
      </c>
      <c r="G22" s="25"/>
    </row>
    <row r="23" spans="1:7" ht="109.5" customHeight="1">
      <c r="A23" s="292"/>
      <c r="B23" s="308"/>
      <c r="C23" s="308"/>
      <c r="D23" s="287"/>
      <c r="E23" s="290"/>
      <c r="F23" s="165" t="s">
        <v>823</v>
      </c>
      <c r="G23" s="25"/>
    </row>
    <row r="24" spans="1:7" ht="74.25" customHeight="1">
      <c r="A24" s="292"/>
      <c r="B24" s="309"/>
      <c r="C24" s="309"/>
      <c r="D24" s="288"/>
      <c r="E24" s="291"/>
      <c r="F24" s="27" t="s">
        <v>436</v>
      </c>
      <c r="G24" s="25"/>
    </row>
    <row r="25" spans="1:7" ht="72" customHeight="1">
      <c r="A25" s="292"/>
      <c r="B25" s="2" t="s">
        <v>458</v>
      </c>
      <c r="C25" s="27" t="s">
        <v>459</v>
      </c>
      <c r="D25" s="28" t="s">
        <v>2266</v>
      </c>
      <c r="E25" s="27" t="s">
        <v>2261</v>
      </c>
      <c r="F25" s="27" t="s">
        <v>461</v>
      </c>
      <c r="G25" s="25"/>
    </row>
    <row r="26" spans="1:7" ht="98.1" customHeight="1">
      <c r="A26" s="292"/>
      <c r="B26" s="304">
        <v>3</v>
      </c>
      <c r="C26" s="298" t="s">
        <v>70</v>
      </c>
      <c r="D26" s="301" t="s">
        <v>2267</v>
      </c>
      <c r="E26" s="289" t="s">
        <v>0</v>
      </c>
      <c r="F26" s="164" t="s">
        <v>64</v>
      </c>
      <c r="G26" s="25"/>
    </row>
    <row r="27" spans="1:7" ht="90" customHeight="1">
      <c r="A27" s="292"/>
      <c r="B27" s="305"/>
      <c r="C27" s="299"/>
      <c r="D27" s="302"/>
      <c r="E27" s="290"/>
      <c r="F27" s="165" t="s">
        <v>59</v>
      </c>
      <c r="G27" s="25"/>
    </row>
    <row r="28" spans="1:7" ht="19.350000000000001" customHeight="1">
      <c r="A28" s="292"/>
      <c r="B28" s="305"/>
      <c r="C28" s="299"/>
      <c r="D28" s="302"/>
      <c r="E28" s="290"/>
      <c r="F28" s="165" t="s">
        <v>60</v>
      </c>
      <c r="G28" s="25"/>
    </row>
    <row r="29" spans="1:7" ht="74.7" customHeight="1">
      <c r="A29" s="292"/>
      <c r="B29" s="305"/>
      <c r="C29" s="299"/>
      <c r="D29" s="302"/>
      <c r="E29" s="290"/>
      <c r="F29" s="165" t="s">
        <v>61</v>
      </c>
      <c r="G29" s="25"/>
    </row>
    <row r="30" spans="1:7" ht="62.7" customHeight="1">
      <c r="A30" s="292"/>
      <c r="B30" s="305"/>
      <c r="C30" s="299"/>
      <c r="D30" s="302"/>
      <c r="E30" s="290"/>
      <c r="F30" s="165" t="s">
        <v>62</v>
      </c>
      <c r="G30" s="25"/>
    </row>
    <row r="31" spans="1:7" ht="81" customHeight="1">
      <c r="A31" s="292"/>
      <c r="B31" s="305"/>
      <c r="C31" s="299"/>
      <c r="D31" s="302"/>
      <c r="E31" s="290"/>
      <c r="F31" s="165" t="s">
        <v>63</v>
      </c>
      <c r="G31" s="25"/>
    </row>
    <row r="32" spans="1:7" ht="48.75" customHeight="1">
      <c r="A32" s="292"/>
      <c r="B32" s="305"/>
      <c r="C32" s="299"/>
      <c r="D32" s="302"/>
      <c r="E32" s="290"/>
      <c r="F32" s="165" t="s">
        <v>66</v>
      </c>
      <c r="G32" s="25"/>
    </row>
    <row r="33" spans="1:7" ht="98.7" customHeight="1">
      <c r="A33" s="292"/>
      <c r="B33" s="305"/>
      <c r="C33" s="299"/>
      <c r="D33" s="302"/>
      <c r="E33" s="290"/>
      <c r="F33" s="165" t="s">
        <v>65</v>
      </c>
      <c r="G33" s="25"/>
    </row>
    <row r="34" spans="1:7" ht="89.1" customHeight="1">
      <c r="A34" s="292"/>
      <c r="B34" s="305"/>
      <c r="C34" s="299"/>
      <c r="D34" s="302"/>
      <c r="E34" s="290"/>
      <c r="F34" s="165" t="s">
        <v>67</v>
      </c>
      <c r="G34" s="25"/>
    </row>
    <row r="35" spans="1:7" ht="29.1" customHeight="1">
      <c r="A35" s="292"/>
      <c r="B35" s="305"/>
      <c r="C35" s="299"/>
      <c r="D35" s="302"/>
      <c r="E35" s="290"/>
      <c r="F35" s="165" t="s">
        <v>68</v>
      </c>
      <c r="G35" s="25"/>
    </row>
    <row r="36" spans="1:7" ht="112.2">
      <c r="A36" s="292"/>
      <c r="B36" s="306"/>
      <c r="C36" s="300"/>
      <c r="D36" s="303"/>
      <c r="E36" s="291"/>
      <c r="F36" s="166" t="s">
        <v>69</v>
      </c>
      <c r="G36" s="25"/>
    </row>
    <row r="37" spans="1:7" ht="102">
      <c r="A37" s="292"/>
      <c r="B37" s="141">
        <v>3.01</v>
      </c>
      <c r="C37" s="142" t="s">
        <v>70</v>
      </c>
      <c r="D37" s="28" t="s">
        <v>2268</v>
      </c>
      <c r="E37" s="167" t="s">
        <v>1328</v>
      </c>
      <c r="F37" s="168" t="s">
        <v>1434</v>
      </c>
      <c r="G37" s="25"/>
    </row>
    <row r="38" spans="1:7" ht="81.599999999999994">
      <c r="A38" s="292"/>
      <c r="B38" s="141">
        <v>3.02</v>
      </c>
      <c r="C38" s="142" t="s">
        <v>1361</v>
      </c>
      <c r="D38" s="28" t="s">
        <v>2269</v>
      </c>
      <c r="E38" s="167" t="s">
        <v>1376</v>
      </c>
      <c r="F38" s="168" t="s">
        <v>1435</v>
      </c>
      <c r="G38" s="25"/>
    </row>
    <row r="39" spans="1:7" ht="81.599999999999994">
      <c r="A39" s="292"/>
      <c r="B39" s="150">
        <v>4</v>
      </c>
      <c r="C39" s="149" t="s">
        <v>1531</v>
      </c>
      <c r="D39" s="28" t="s">
        <v>2270</v>
      </c>
      <c r="E39" s="27" t="s">
        <v>2213</v>
      </c>
      <c r="F39" s="27" t="s">
        <v>1532</v>
      </c>
      <c r="G39" s="25"/>
    </row>
    <row r="40" spans="1:7" ht="40.799999999999997">
      <c r="A40" s="292"/>
      <c r="B40" s="141">
        <v>4.01</v>
      </c>
      <c r="C40" s="149" t="s">
        <v>1531</v>
      </c>
      <c r="D40" s="28" t="s">
        <v>2272</v>
      </c>
      <c r="E40" s="27" t="s">
        <v>2227</v>
      </c>
      <c r="F40" s="27" t="s">
        <v>2231</v>
      </c>
      <c r="G40" s="25"/>
    </row>
    <row r="41" spans="1:7" ht="40.799999999999997">
      <c r="A41" s="292"/>
      <c r="B41" s="141" t="s">
        <v>2259</v>
      </c>
      <c r="C41" s="149" t="s">
        <v>1531</v>
      </c>
      <c r="D41" s="28" t="s">
        <v>2271</v>
      </c>
      <c r="E41" s="27" t="s">
        <v>2262</v>
      </c>
      <c r="F41" s="27" t="s">
        <v>2260</v>
      </c>
      <c r="G41" s="25"/>
    </row>
    <row r="42" spans="1:7" ht="40.799999999999997">
      <c r="A42" s="292"/>
      <c r="B42" s="141" t="s">
        <v>2295</v>
      </c>
      <c r="C42" s="149" t="s">
        <v>1531</v>
      </c>
      <c r="D42" s="28" t="s">
        <v>2302</v>
      </c>
      <c r="E42" s="27" t="s">
        <v>2261</v>
      </c>
      <c r="F42" s="27" t="s">
        <v>2296</v>
      </c>
      <c r="G42" s="25"/>
    </row>
    <row r="43" spans="1:7" ht="112.2">
      <c r="A43" s="292"/>
      <c r="B43" s="160">
        <v>4.0999999999999996</v>
      </c>
      <c r="C43" s="149" t="s">
        <v>2301</v>
      </c>
      <c r="D43" s="161">
        <v>42867</v>
      </c>
      <c r="E43" s="169" t="s">
        <v>2304</v>
      </c>
      <c r="F43" s="27" t="s">
        <v>2303</v>
      </c>
      <c r="G43" s="25"/>
    </row>
    <row r="44" spans="1:7" ht="71.400000000000006">
      <c r="A44" s="292"/>
      <c r="B44" s="160">
        <v>4.2</v>
      </c>
      <c r="C44" s="149" t="s">
        <v>2301</v>
      </c>
      <c r="D44" s="161">
        <v>42704</v>
      </c>
      <c r="E44" s="169" t="s">
        <v>2503</v>
      </c>
      <c r="F44" s="27" t="s">
        <v>2478</v>
      </c>
      <c r="G44" s="25"/>
    </row>
    <row r="45" spans="1:7" ht="132.6">
      <c r="A45" s="292"/>
      <c r="B45" s="203">
        <v>5</v>
      </c>
      <c r="C45" s="149" t="s">
        <v>2301</v>
      </c>
      <c r="D45" s="161">
        <v>42867</v>
      </c>
      <c r="E45" s="169" t="s">
        <v>12784</v>
      </c>
      <c r="F45" s="27" t="s">
        <v>12506</v>
      </c>
      <c r="G45" s="25"/>
    </row>
    <row r="46" spans="1:7" ht="30.6">
      <c r="A46" s="292"/>
      <c r="B46" s="160">
        <v>5.01</v>
      </c>
      <c r="C46" s="149" t="s">
        <v>2301</v>
      </c>
      <c r="D46" s="161">
        <v>42907</v>
      </c>
      <c r="E46" s="169" t="s">
        <v>15650</v>
      </c>
      <c r="F46" s="27" t="s">
        <v>12506</v>
      </c>
      <c r="G46" s="25"/>
    </row>
    <row r="47" spans="1:7" ht="61.2">
      <c r="A47" s="292"/>
      <c r="B47" s="160">
        <v>5.0999999999999996</v>
      </c>
      <c r="C47" s="149" t="s">
        <v>2301</v>
      </c>
      <c r="D47" s="161">
        <v>43070</v>
      </c>
      <c r="E47" s="169" t="s">
        <v>12994</v>
      </c>
      <c r="F47" s="27" t="s">
        <v>12995</v>
      </c>
      <c r="G47" s="25"/>
    </row>
    <row r="48" spans="1:7" ht="51">
      <c r="A48" s="292"/>
      <c r="B48" s="160">
        <v>5.1100000000000003</v>
      </c>
      <c r="C48" s="149" t="s">
        <v>13232</v>
      </c>
      <c r="D48" s="161">
        <v>43217</v>
      </c>
      <c r="E48" s="169" t="s">
        <v>13358</v>
      </c>
      <c r="F48" s="27" t="s">
        <v>13266</v>
      </c>
      <c r="G48" s="25"/>
    </row>
    <row r="49" spans="1:7" ht="51">
      <c r="A49" s="292"/>
      <c r="B49" s="160">
        <v>5.12</v>
      </c>
      <c r="C49" s="149" t="s">
        <v>13232</v>
      </c>
      <c r="D49" s="161">
        <v>43581</v>
      </c>
      <c r="E49" s="169" t="s">
        <v>13358</v>
      </c>
      <c r="F49" s="27" t="s">
        <v>13920</v>
      </c>
      <c r="G49" s="25"/>
    </row>
    <row r="50" spans="1:7" ht="71.400000000000006">
      <c r="A50" s="292"/>
      <c r="B50" s="203">
        <v>6</v>
      </c>
      <c r="C50" s="149" t="s">
        <v>13232</v>
      </c>
      <c r="D50" s="161">
        <v>43964</v>
      </c>
      <c r="E50" s="169" t="s">
        <v>14138</v>
      </c>
      <c r="F50" s="27" t="s">
        <v>13925</v>
      </c>
      <c r="G50" s="25"/>
    </row>
    <row r="51" spans="1:7" ht="40.799999999999997">
      <c r="A51" s="292"/>
      <c r="B51" s="160">
        <v>6.01</v>
      </c>
      <c r="C51" s="149" t="s">
        <v>13232</v>
      </c>
      <c r="D51" s="161">
        <v>43970</v>
      </c>
      <c r="E51" s="169" t="s">
        <v>15651</v>
      </c>
      <c r="F51" s="169" t="s">
        <v>13925</v>
      </c>
      <c r="G51" s="25"/>
    </row>
    <row r="52" spans="1:7" ht="40.799999999999997">
      <c r="A52" s="292"/>
      <c r="B52" s="160">
        <v>6.1</v>
      </c>
      <c r="C52" s="149" t="s">
        <v>13232</v>
      </c>
      <c r="D52" s="161">
        <v>44314</v>
      </c>
      <c r="E52" s="169" t="s">
        <v>15631</v>
      </c>
      <c r="F52" s="169" t="s">
        <v>15144</v>
      </c>
      <c r="G52" s="25"/>
    </row>
    <row r="53" spans="1:7" ht="40.799999999999997">
      <c r="A53" s="292"/>
      <c r="B53" s="160">
        <v>6.2</v>
      </c>
      <c r="C53" s="149" t="s">
        <v>13232</v>
      </c>
      <c r="D53" s="161">
        <v>44678</v>
      </c>
      <c r="E53" s="169" t="s">
        <v>15631</v>
      </c>
      <c r="F53" s="169" t="s">
        <v>15624</v>
      </c>
      <c r="G53" s="25"/>
    </row>
    <row r="54" spans="1:7" ht="40.799999999999997">
      <c r="A54" s="292"/>
      <c r="B54" s="160">
        <v>6.21</v>
      </c>
      <c r="C54" s="149" t="s">
        <v>13232</v>
      </c>
      <c r="D54" s="161">
        <v>44687</v>
      </c>
      <c r="E54" s="169" t="s">
        <v>15652</v>
      </c>
      <c r="F54" s="169" t="s">
        <v>15624</v>
      </c>
      <c r="G54" s="25"/>
    </row>
    <row r="55" spans="1:7" ht="40.799999999999997">
      <c r="A55" s="292"/>
      <c r="B55" s="160">
        <v>6.22</v>
      </c>
      <c r="C55" s="149" t="s">
        <v>13232</v>
      </c>
      <c r="D55" s="279">
        <v>44692</v>
      </c>
      <c r="E55" s="169" t="s">
        <v>15651</v>
      </c>
      <c r="F55" s="169" t="s">
        <v>15624</v>
      </c>
      <c r="G55" s="25"/>
    </row>
    <row r="56" spans="1:7" ht="13.2" thickBot="1">
      <c r="A56" s="293"/>
      <c r="B56" s="294" t="str">
        <f ca="1">OFFSET(L!$C$1,MATCH("General"&amp;"Cpy",L!$A:$A,0)-1,SL,,)</f>
        <v>© 2022 Responsible Minerals Initiative. All rights reserved.</v>
      </c>
      <c r="C56" s="294"/>
      <c r="D56" s="294"/>
      <c r="E56" s="294"/>
      <c r="F56" s="294"/>
      <c r="G56" s="26"/>
    </row>
    <row r="57" spans="1:7" ht="13.2" thickTop="1"/>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90625" defaultRowHeight="12.6"/>
  <cols>
    <col min="1" max="1" width="20.6328125" style="65" customWidth="1"/>
    <col min="2" max="2" width="57.08984375" style="65" customWidth="1"/>
    <col min="3" max="16384" width="8.9062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workbookViewId="0">
      <selection activeCell="A2" sqref="A2"/>
    </sheetView>
  </sheetViews>
  <sheetFormatPr defaultColWidth="8.90625" defaultRowHeight="12.6"/>
  <cols>
    <col min="1" max="1" width="11.08984375" customWidth="1"/>
    <col min="2" max="2" width="25.7265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1304</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6.2">
      <c r="A5" s="106"/>
      <c r="B5" s="100"/>
    </row>
    <row r="6" spans="1:2" ht="32.4">
      <c r="A6" s="105" t="str">
        <f ca="1">OFFSET(L!$C$1,MATCH("Instructions"&amp;ADDRESS(ROW(),COLUMN(),4),L!$A:$A,0)-1,SL,,)</f>
        <v>Instructions for completing Company Information questions (rows 8 - 22).
Provide comments in ENGLISH only</v>
      </c>
      <c r="B6" s="100" t="s">
        <v>1304</v>
      </c>
    </row>
    <row r="7" spans="1:2" ht="16.2">
      <c r="A7" s="240"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1304</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1304</v>
      </c>
    </row>
    <row r="24" spans="1:2" ht="80.7"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9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2.4">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9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7"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6.2">
      <c r="A47" s="106"/>
      <c r="B47" s="100"/>
    </row>
    <row r="48" spans="1:2" ht="32.4">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7" customHeight="1">
      <c r="A52" s="102" t="str">
        <f ca="1">OFFSET(L!$C$1,MATCH("Instructions"&amp;ADDRESS(ROW(),COLUMN(),4),L!$A:$A,0)-1,SL,,)</f>
        <v>2. Metal (*)   -   Use the pull down menu to select the metal for which you are entering smelter information.  This field is mandatory.</v>
      </c>
      <c r="B52" s="100"/>
    </row>
    <row r="53" spans="1:2" ht="79.2"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4.8">
      <c r="A58" s="102" t="str">
        <f ca="1">OFFSET(L!$C$1,MATCH("Instructions"&amp;ADDRESS(ROW(),COLUMN(),4),L!$A:$A,0)-1,SL,,)</f>
        <v>8. Smelter Street -  Provide the street name on which the smelter is located. This field is optional.</v>
      </c>
      <c r="B58" s="100" t="s">
        <v>1303</v>
      </c>
    </row>
    <row r="59" spans="1:2" ht="32.4">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7"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4"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81">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2.4">
      <c r="A74" s="102"/>
      <c r="B74" s="100" t="s">
        <v>441</v>
      </c>
    </row>
    <row r="75" spans="1:2" ht="16.2">
      <c r="A75" s="102" t="str">
        <f ca="1">OFFSET(L!$C$1,MATCH("General"&amp;"Cpy",L!$A:$A,0)-1,SL,,)</f>
        <v>© 2022 Responsible Minerals Initiative. All rights reserved.</v>
      </c>
      <c r="B75" s="101"/>
    </row>
    <row r="76" spans="1:2" ht="16.2">
      <c r="A76" s="103" t="s">
        <v>1035</v>
      </c>
      <c r="B76" s="101"/>
    </row>
    <row r="77" spans="1:2" ht="16.8"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4.2" customHeight="1">
      <c r="A3" s="74"/>
      <c r="B3" s="63" t="str">
        <f ca="1">OFFSET(L!$C$1,MATCH("Definitions"&amp;ADDRESS(ROW(),COLUMN(),4),L!$A:$A,0)-1,SL,,)</f>
        <v>3TG</v>
      </c>
      <c r="C3" s="63" t="str">
        <f ca="1">OFFSET(L!$C$1,MATCH("Definitions"&amp;ADDRESS(ROW(),COLUMN(),4),L!$A:$A,0)-1,SL,,)</f>
        <v>Tantalum, tin, tungsten, gold</v>
      </c>
      <c r="D3" s="314"/>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1313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1313</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1316</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1313</v>
      </c>
    </row>
    <row r="10" spans="1:5" ht="48.6">
      <c r="A10" s="74"/>
      <c r="B10" s="63" t="str">
        <f ca="1">OFFSET(L!$C$1,MATCH("Definitions"&amp;ADDRESS(ROW(),COLUMN(),4),L!$A:$A,0)-1,SL,,)</f>
        <v>DRC</v>
      </c>
      <c r="C10" s="63" t="str">
        <f ca="1">OFFSET(L!$C$1,MATCH("Definitions"&amp;ADDRESS(ROW(),COLUMN(),4),L!$A:$A,0)-1,SL,,)</f>
        <v>Democratic Republic of Congo</v>
      </c>
      <c r="D10" s="314"/>
      <c r="E10" s="100" t="s">
        <v>1312</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1312</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1314</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1312</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1312</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1312</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1312</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1312</v>
      </c>
    </row>
    <row r="19" spans="1:5" ht="16.2">
      <c r="A19" s="74"/>
      <c r="B19" s="63" t="str">
        <f ca="1">OFFSET(L!$C$1,MATCH("Definitions"&amp;ADDRESS(ROW(),COLUMN(),4),L!$A:$A,0)-1,SL,,)</f>
        <v>OECD</v>
      </c>
      <c r="C19" s="63" t="str">
        <f ca="1">OFFSET(L!$C$1,MATCH("Definitions"&amp;ADDRESS(ROW(),COLUMN(),4),L!$A:$A,0)-1,SL,,)</f>
        <v>Organisation for Economic Co-operation and Development</v>
      </c>
      <c r="D19" s="314"/>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6.2">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1312</v>
      </c>
    </row>
    <row r="26" spans="1:5" ht="81">
      <c r="A26" s="74"/>
      <c r="B26" s="63" t="str">
        <f ca="1">OFFSET(L!$C$1,MATCH("Definitions"&amp;ADDRESS(ROW(),COLUMN(),4),L!$A:$A,0)-1,SL,,)</f>
        <v>SEC</v>
      </c>
      <c r="C26" s="63" t="str">
        <f ca="1">OFFSET(L!$C$1,MATCH("Definitions"&amp;ADDRESS(ROW(),COLUMN(),4),L!$A:$A,0)-1,SL,,)</f>
        <v>U.S. Securities and Exchange Commission (www.sec.gov)</v>
      </c>
      <c r="D26" s="314"/>
      <c r="E26" s="100" t="s">
        <v>1314</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1312</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1313</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1314</v>
      </c>
    </row>
    <row r="30" spans="1:5" ht="151.94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1315</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6.2">
      <c r="A32" s="74"/>
      <c r="B32" s="313" t="str">
        <f ca="1">OFFSET(L!$C$1,MATCH("General"&amp;"Cpy",L!$A:$A,0)-1,SL,,)</f>
        <v>© 2022 Responsible Minerals Initiative. All rights reserved.</v>
      </c>
      <c r="C32" s="313"/>
      <c r="D32" s="314"/>
      <c r="E32" s="100"/>
    </row>
    <row r="33" spans="1:4" ht="13.2" thickBot="1">
      <c r="A33" s="75"/>
      <c r="B33" s="153"/>
      <c r="C33" s="153"/>
      <c r="D33" s="315"/>
    </row>
    <row r="34" spans="1:4" ht="13.2"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topLeftCell="A10" zoomScalePageLayoutView="70" workbookViewId="0">
      <selection activeCell="G23" sqref="G23"/>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3" width="9.08984375" hidden="1" customWidth="1"/>
    <col min="24" max="24" width="9.08984375" customWidth="1"/>
  </cols>
  <sheetData>
    <row r="1" spans="1:34" ht="16.8" thickTop="1">
      <c r="A1" s="350"/>
      <c r="B1" s="351"/>
      <c r="C1" s="351"/>
      <c r="D1" s="351"/>
      <c r="E1" s="351"/>
      <c r="F1" s="351"/>
      <c r="G1" s="351"/>
      <c r="H1" s="351"/>
      <c r="I1" s="351"/>
      <c r="J1" s="351"/>
      <c r="K1" s="352"/>
      <c r="L1" s="100"/>
      <c r="P1" s="3"/>
      <c r="Q1" s="3"/>
      <c r="R1" s="3"/>
      <c r="S1" s="3"/>
      <c r="T1" s="3"/>
      <c r="U1" s="3"/>
      <c r="V1" s="3"/>
      <c r="W1" s="3"/>
      <c r="X1" s="3"/>
      <c r="Y1" s="3"/>
      <c r="Z1" s="3"/>
      <c r="AA1" s="3"/>
      <c r="AB1" s="3"/>
      <c r="AC1" s="3"/>
      <c r="AD1" s="3"/>
      <c r="AE1" s="3"/>
      <c r="AF1" s="3"/>
      <c r="AG1" s="3"/>
      <c r="AH1" s="3"/>
    </row>
    <row r="2" spans="1:34" ht="82.35" customHeight="1">
      <c r="A2" s="34"/>
      <c r="B2" s="136"/>
      <c r="C2" s="35"/>
      <c r="D2" s="353" t="str">
        <f ca="1">OFFSET(L!$C$1,MATCH("Declaration"&amp;ADDRESS(ROW(),COLUMN(),4),L!$A:$A,0)-1,SL,,)</f>
        <v>Conflict Minerals Reporting Template (CMRT)</v>
      </c>
      <c r="E2" s="354"/>
      <c r="F2" s="354"/>
      <c r="G2" s="354"/>
      <c r="H2" s="354"/>
      <c r="I2" s="354"/>
      <c r="J2" s="35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63"/>
      <c r="G3" s="363"/>
      <c r="H3" s="363"/>
      <c r="I3" s="152"/>
      <c r="J3" s="138" t="s">
        <v>15654</v>
      </c>
      <c r="K3" s="36"/>
      <c r="L3" s="100"/>
      <c r="P3" s="45">
        <f>MATCH($D$3,LN,0)</f>
        <v>1</v>
      </c>
    </row>
    <row r="4" spans="1:34" ht="16.2">
      <c r="A4" s="34"/>
      <c r="B4" s="359" t="str">
        <f ca="1">OFFSET(L!$C$1,MATCH("Declaration"&amp;ADDRESS(ROW(),COLUMN(),4),L!$A:$A,0)-1,SL,,)</f>
        <v>The purpose of this document is to collect sourcing information on tin, tantalum, tungsten and gold used in products</v>
      </c>
      <c r="C4" s="359"/>
      <c r="D4" s="359"/>
      <c r="E4" s="359"/>
      <c r="F4" s="359"/>
      <c r="G4" s="359"/>
      <c r="H4" s="359"/>
      <c r="I4" s="364" t="str">
        <f ca="1">OFFSET(L!$C$1,MATCH("Declaration"&amp;ADDRESS(ROW(),COLUMN(),4),L!$A:$A,0)-1,SL,,)</f>
        <v>Link to Terms &amp; Conditions</v>
      </c>
      <c r="J4" s="364"/>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9" t="str">
        <f ca="1">OFFSET(L!$C$1,MATCH("Declaration"&amp;ADDRESS(ROW(),COLUMN(),4),L!$A:$A,0)-1,SL,,)</f>
        <v>Mandatory fields are noted with an asterisk (*).  Consult the instructions tab for guidance on how to answer each question.</v>
      </c>
      <c r="C6" s="359"/>
      <c r="D6" s="359"/>
      <c r="E6" s="359"/>
      <c r="F6" s="359"/>
      <c r="G6" s="359"/>
      <c r="H6" s="359"/>
      <c r="I6" s="359"/>
      <c r="J6" s="359"/>
      <c r="K6" s="36"/>
      <c r="L6" s="115" t="s">
        <v>443</v>
      </c>
      <c r="P6" s="3"/>
      <c r="Q6" s="3"/>
      <c r="R6" s="3"/>
      <c r="S6" s="3"/>
      <c r="T6" s="3"/>
      <c r="U6" s="3"/>
      <c r="V6" s="3"/>
      <c r="W6" s="3"/>
      <c r="X6" s="3"/>
      <c r="Y6" s="3"/>
      <c r="Z6" s="3"/>
      <c r="AA6" s="3"/>
      <c r="AB6" s="3"/>
      <c r="AC6" s="3"/>
      <c r="AD6" s="3"/>
      <c r="AE6" s="3"/>
      <c r="AF6" s="3"/>
      <c r="AG6" s="3"/>
      <c r="AH6" s="3"/>
    </row>
    <row r="7" spans="1:34" ht="37.200000000000003" customHeight="1">
      <c r="A7" s="34"/>
      <c r="B7" s="368" t="str">
        <f ca="1">OFFSET(L!$C$1,MATCH("Declaration"&amp;ADDRESS(ROW(),COLUMN(),4),L!$A:$A,0)-1,SL,,)</f>
        <v>Company Information</v>
      </c>
      <c r="C7" s="368"/>
      <c r="D7" s="368"/>
      <c r="E7" s="368"/>
      <c r="F7" s="368"/>
      <c r="G7" s="368"/>
      <c r="H7" s="368"/>
      <c r="I7" s="368"/>
      <c r="J7" s="368"/>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56" t="s">
        <v>15655</v>
      </c>
      <c r="E8" s="357"/>
      <c r="F8" s="357"/>
      <c r="G8" s="357"/>
      <c r="H8" s="357"/>
      <c r="I8" s="357"/>
      <c r="J8" s="358"/>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65" t="s">
        <v>494</v>
      </c>
      <c r="E9" s="366"/>
      <c r="F9" s="366"/>
      <c r="G9" s="367"/>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700000000000003" customHeight="1">
      <c r="A10" s="38"/>
      <c r="B10" s="369" t="str">
        <f ca="1">OFFSET(L!$C$1,MATCH("Declaration"&amp;ADDRESS(ROW(),COLUMN(),4)&amp;LEFT($D$9,1),L!$A:$A,0)-1,SL,,)</f>
        <v>Description of Scope:</v>
      </c>
      <c r="C10" s="122"/>
      <c r="D10" s="360"/>
      <c r="E10" s="361"/>
      <c r="F10" s="361"/>
      <c r="G10" s="361"/>
      <c r="H10" s="361"/>
      <c r="I10" s="361"/>
      <c r="J10" s="362"/>
      <c r="K10" s="36"/>
      <c r="L10" s="115"/>
      <c r="Q10" s="3"/>
      <c r="R10" s="3"/>
      <c r="S10" s="3"/>
      <c r="T10" s="3"/>
      <c r="U10" s="3"/>
      <c r="V10" s="3"/>
      <c r="W10" s="3"/>
      <c r="X10" s="3"/>
      <c r="Y10" s="3"/>
      <c r="Z10" s="3"/>
      <c r="AA10" s="3"/>
      <c r="AB10" s="3"/>
      <c r="AC10" s="3"/>
      <c r="AD10" s="3"/>
      <c r="AE10" s="3"/>
      <c r="AF10" s="3"/>
      <c r="AG10" s="3"/>
      <c r="AH10" s="3"/>
    </row>
    <row r="11" spans="1:34" ht="16.2">
      <c r="A11" s="38"/>
      <c r="B11" s="370"/>
      <c r="C11" s="122"/>
      <c r="D11" s="335" t="str">
        <f ca="1">IF(D9=Q9,OFFSET(L!$C$1,MATCH("Declaration"&amp;ADDRESS(ROW(),COLUMN(),4),L!$A:$A,0)-1,SL,,),"")</f>
        <v/>
      </c>
      <c r="E11" s="336"/>
      <c r="F11" s="336"/>
      <c r="G11" s="336"/>
      <c r="H11" s="336"/>
      <c r="I11" s="336"/>
      <c r="J11" s="337"/>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43"/>
      <c r="E12" s="344"/>
      <c r="F12" s="344"/>
      <c r="G12" s="344"/>
      <c r="H12" s="344"/>
      <c r="I12" s="344"/>
      <c r="J12" s="345"/>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43"/>
      <c r="E13" s="344"/>
      <c r="F13" s="344"/>
      <c r="G13" s="344"/>
      <c r="H13" s="344"/>
      <c r="I13" s="344"/>
      <c r="J13" s="345"/>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43" t="s">
        <v>15656</v>
      </c>
      <c r="E14" s="344"/>
      <c r="F14" s="344"/>
      <c r="G14" s="344"/>
      <c r="H14" s="344"/>
      <c r="I14" s="344"/>
      <c r="J14" s="345"/>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43" t="s">
        <v>15657</v>
      </c>
      <c r="E15" s="344"/>
      <c r="F15" s="344"/>
      <c r="G15" s="344"/>
      <c r="H15" s="344"/>
      <c r="I15" s="344"/>
      <c r="J15" s="345"/>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1" t="s">
        <v>15661</v>
      </c>
      <c r="E16" s="372"/>
      <c r="F16" s="372"/>
      <c r="G16" s="372"/>
      <c r="H16" s="372"/>
      <c r="I16" s="372"/>
      <c r="J16" s="373"/>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43" t="s">
        <v>15658</v>
      </c>
      <c r="E17" s="344"/>
      <c r="F17" s="344"/>
      <c r="G17" s="344"/>
      <c r="H17" s="344"/>
      <c r="I17" s="344"/>
      <c r="J17" s="345"/>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16" t="s">
        <v>15659</v>
      </c>
      <c r="E18" s="317"/>
      <c r="F18" s="317"/>
      <c r="G18" s="317"/>
      <c r="H18" s="317"/>
      <c r="I18" s="317"/>
      <c r="J18" s="318"/>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43" t="s">
        <v>15660</v>
      </c>
      <c r="E19" s="344"/>
      <c r="F19" s="344"/>
      <c r="G19" s="344"/>
      <c r="H19" s="344"/>
      <c r="I19" s="344"/>
      <c r="J19" s="345"/>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1" t="s">
        <v>15661</v>
      </c>
      <c r="E20" s="372"/>
      <c r="F20" s="372"/>
      <c r="G20" s="372"/>
      <c r="H20" s="372"/>
      <c r="I20" s="372"/>
      <c r="J20" s="373"/>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74" t="s">
        <v>15658</v>
      </c>
      <c r="E21" s="375"/>
      <c r="F21" s="375"/>
      <c r="G21" s="375"/>
      <c r="H21" s="375"/>
      <c r="I21" s="375"/>
      <c r="J21" s="376"/>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77">
        <v>45044</v>
      </c>
      <c r="E22" s="378"/>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46"/>
      <c r="E23" s="34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79" t="str">
        <f ca="1">OFFSET(L!$C$1,MATCH("Declaration"&amp;ADDRESS(ROW(),COLUMN(),4),L!$A:$A,0)-1,SL,,)</f>
        <v>Answer the following questions 1 - 8 based on the declaration scope indicated above</v>
      </c>
      <c r="C24" s="379"/>
      <c r="D24" s="379"/>
      <c r="E24" s="379"/>
      <c r="F24" s="379"/>
      <c r="G24" s="379"/>
      <c r="H24" s="379"/>
      <c r="I24" s="379"/>
      <c r="J24" s="379"/>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26" t="str">
        <f ca="1">OFFSET(L!$C$1,MATCH("Declaration"&amp;ADDRESS(ROW(),COLUMN(),4),L!$A:$A,0)-1,SL,,)</f>
        <v>Answer</v>
      </c>
      <c r="E25" s="326"/>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19" t="s">
        <v>488</v>
      </c>
      <c r="E26" s="320"/>
      <c r="F26" s="12"/>
      <c r="G26" s="321"/>
      <c r="H26" s="322"/>
      <c r="I26" s="322"/>
      <c r="J26" s="323"/>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19" t="s">
        <v>488</v>
      </c>
      <c r="E27" s="320"/>
      <c r="F27" s="12"/>
      <c r="G27" s="321"/>
      <c r="H27" s="322"/>
      <c r="I27" s="322"/>
      <c r="J27" s="323"/>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19" t="s">
        <v>488</v>
      </c>
      <c r="E28" s="320"/>
      <c r="F28" s="12"/>
      <c r="G28" s="321"/>
      <c r="H28" s="322"/>
      <c r="I28" s="322"/>
      <c r="J28" s="323"/>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19" t="s">
        <v>488</v>
      </c>
      <c r="E29" s="320"/>
      <c r="F29" s="12"/>
      <c r="G29" s="321"/>
      <c r="H29" s="322"/>
      <c r="I29" s="322"/>
      <c r="J29" s="323"/>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8" t="str">
        <f ca="1">D25</f>
        <v>Answer</v>
      </c>
      <c r="E31" s="328"/>
      <c r="F31" s="18"/>
      <c r="G31" s="44" t="str">
        <f ca="1">G25</f>
        <v>Comments</v>
      </c>
      <c r="H31" s="44"/>
      <c r="I31" s="44"/>
      <c r="J31" s="83"/>
      <c r="K31" s="36"/>
      <c r="L31" s="111" t="s">
        <v>1243</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38" t="s">
        <v>488</v>
      </c>
      <c r="E32" s="339"/>
      <c r="F32" s="47"/>
      <c r="G32" s="321"/>
      <c r="H32" s="322"/>
      <c r="I32" s="322"/>
      <c r="J32" s="323"/>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19" t="s">
        <v>488</v>
      </c>
      <c r="E33" s="320"/>
      <c r="F33" s="47"/>
      <c r="G33" s="321"/>
      <c r="H33" s="322"/>
      <c r="I33" s="322"/>
      <c r="J33" s="323"/>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19" t="s">
        <v>488</v>
      </c>
      <c r="E34" s="320"/>
      <c r="F34" s="47"/>
      <c r="G34" s="321"/>
      <c r="H34" s="322"/>
      <c r="I34" s="322"/>
      <c r="J34" s="323"/>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19" t="s">
        <v>488</v>
      </c>
      <c r="E35" s="320"/>
      <c r="F35" s="47"/>
      <c r="G35" s="321"/>
      <c r="H35" s="322"/>
      <c r="I35" s="322"/>
      <c r="J35" s="323"/>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8" t="str">
        <f ca="1">D25</f>
        <v>Answer</v>
      </c>
      <c r="E37" s="328"/>
      <c r="F37" s="18"/>
      <c r="G37" s="44" t="str">
        <f ca="1">G25</f>
        <v>Comments</v>
      </c>
      <c r="H37" s="342"/>
      <c r="I37" s="342"/>
      <c r="J37" s="342"/>
      <c r="K37" s="36"/>
      <c r="L37" s="111" t="s">
        <v>1243</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19" t="s">
        <v>490</v>
      </c>
      <c r="E38" s="320"/>
      <c r="F38" s="47"/>
      <c r="G38" s="321"/>
      <c r="H38" s="322"/>
      <c r="I38" s="322"/>
      <c r="J38" s="323"/>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19" t="s">
        <v>490</v>
      </c>
      <c r="E39" s="320"/>
      <c r="F39" s="47"/>
      <c r="G39" s="321"/>
      <c r="H39" s="322"/>
      <c r="I39" s="322"/>
      <c r="J39" s="323"/>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19" t="s">
        <v>490</v>
      </c>
      <c r="E40" s="320"/>
      <c r="F40" s="47"/>
      <c r="G40" s="321"/>
      <c r="H40" s="322"/>
      <c r="I40" s="322"/>
      <c r="J40" s="323"/>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19" t="s">
        <v>490</v>
      </c>
      <c r="E41" s="320"/>
      <c r="F41" s="47"/>
      <c r="G41" s="321"/>
      <c r="H41" s="322"/>
      <c r="I41" s="322"/>
      <c r="J41" s="323"/>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8" t="str">
        <f ca="1">D25</f>
        <v>Answer</v>
      </c>
      <c r="E43" s="328"/>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19" t="s">
        <v>490</v>
      </c>
      <c r="E44" s="320"/>
      <c r="F44" s="47"/>
      <c r="G44" s="321"/>
      <c r="H44" s="322"/>
      <c r="I44" s="322"/>
      <c r="J44" s="323"/>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19" t="s">
        <v>490</v>
      </c>
      <c r="E45" s="320"/>
      <c r="F45" s="47"/>
      <c r="G45" s="321"/>
      <c r="H45" s="322"/>
      <c r="I45" s="322"/>
      <c r="J45" s="323"/>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19" t="s">
        <v>490</v>
      </c>
      <c r="E46" s="320"/>
      <c r="F46" s="47"/>
      <c r="G46" s="321"/>
      <c r="H46" s="322"/>
      <c r="I46" s="322"/>
      <c r="J46" s="323"/>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19" t="s">
        <v>490</v>
      </c>
      <c r="E47" s="320"/>
      <c r="F47" s="47"/>
      <c r="G47" s="321"/>
      <c r="H47" s="322"/>
      <c r="I47" s="322"/>
      <c r="J47" s="323"/>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8" t="str">
        <f ca="1">D25</f>
        <v>Answer</v>
      </c>
      <c r="E49" s="328"/>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19" t="s">
        <v>490</v>
      </c>
      <c r="E50" s="320"/>
      <c r="F50" s="47"/>
      <c r="G50" s="321"/>
      <c r="H50" s="322"/>
      <c r="I50" s="322"/>
      <c r="J50" s="323"/>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19" t="s">
        <v>490</v>
      </c>
      <c r="E51" s="320"/>
      <c r="F51" s="47"/>
      <c r="G51" s="321"/>
      <c r="H51" s="322"/>
      <c r="I51" s="322"/>
      <c r="J51" s="323"/>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19" t="s">
        <v>490</v>
      </c>
      <c r="E52" s="320"/>
      <c r="F52" s="47"/>
      <c r="G52" s="321"/>
      <c r="H52" s="322"/>
      <c r="I52" s="322"/>
      <c r="J52" s="323"/>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19" t="s">
        <v>490</v>
      </c>
      <c r="E53" s="320"/>
      <c r="F53" s="47"/>
      <c r="G53" s="321"/>
      <c r="H53" s="322"/>
      <c r="I53" s="322"/>
      <c r="J53" s="323"/>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6) What percentage of relevant suppliers have provided a response to your supply chain survey?  (*)</v>
      </c>
      <c r="C55" s="10"/>
      <c r="D55" s="328" t="str">
        <f ca="1">D25</f>
        <v>Answer</v>
      </c>
      <c r="E55" s="328"/>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40" t="s">
        <v>2506</v>
      </c>
      <c r="E56" s="341"/>
      <c r="F56" s="47"/>
      <c r="G56" s="321"/>
      <c r="H56" s="322"/>
      <c r="I56" s="322"/>
      <c r="J56" s="323"/>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0" t="s">
        <v>2506</v>
      </c>
      <c r="E57" s="341"/>
      <c r="F57" s="47"/>
      <c r="G57" s="321"/>
      <c r="H57" s="322"/>
      <c r="I57" s="322"/>
      <c r="J57" s="323"/>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40" t="s">
        <v>2506</v>
      </c>
      <c r="E58" s="341"/>
      <c r="F58" s="47"/>
      <c r="G58" s="321"/>
      <c r="H58" s="322"/>
      <c r="I58" s="322"/>
      <c r="J58" s="323"/>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40" t="s">
        <v>2506</v>
      </c>
      <c r="E59" s="341"/>
      <c r="F59" s="47"/>
      <c r="G59" s="321"/>
      <c r="H59" s="322"/>
      <c r="I59" s="322"/>
      <c r="J59" s="323"/>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7) Have you identified all of the smelters supplying the 3TG to your supply chain?  (*)</v>
      </c>
      <c r="C61" s="10"/>
      <c r="D61" s="328" t="str">
        <f ca="1">D25</f>
        <v>Answer</v>
      </c>
      <c r="E61" s="328"/>
      <c r="F61" s="18"/>
      <c r="G61" s="44" t="str">
        <f ca="1">G25</f>
        <v>Comments</v>
      </c>
      <c r="H61" s="325"/>
      <c r="I61" s="325"/>
      <c r="J61" s="325"/>
      <c r="K61" s="36"/>
      <c r="L61" s="111" t="s">
        <v>1241</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38" t="s">
        <v>489</v>
      </c>
      <c r="E62" s="339"/>
      <c r="F62" s="47"/>
      <c r="G62" s="321"/>
      <c r="H62" s="322"/>
      <c r="I62" s="322"/>
      <c r="J62" s="323"/>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19" t="s">
        <v>489</v>
      </c>
      <c r="E63" s="320"/>
      <c r="F63" s="47"/>
      <c r="G63" s="321"/>
      <c r="H63" s="322"/>
      <c r="I63" s="322"/>
      <c r="J63" s="323"/>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19" t="s">
        <v>489</v>
      </c>
      <c r="E64" s="320"/>
      <c r="F64" s="47"/>
      <c r="G64" s="321"/>
      <c r="H64" s="322"/>
      <c r="I64" s="322"/>
      <c r="J64" s="323"/>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19" t="s">
        <v>489</v>
      </c>
      <c r="E65" s="320"/>
      <c r="F65" s="47"/>
      <c r="G65" s="321"/>
      <c r="H65" s="322"/>
      <c r="I65" s="322"/>
      <c r="J65" s="323"/>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8" t="str">
        <f ca="1">D25</f>
        <v>Answer</v>
      </c>
      <c r="E67" s="328"/>
      <c r="F67" s="18"/>
      <c r="G67" s="44" t="str">
        <f ca="1">G25</f>
        <v>Comments</v>
      </c>
      <c r="H67" s="325" t="str">
        <f>IF(Q75="(*)","Click here to enter smelter names","")</f>
        <v/>
      </c>
      <c r="I67" s="325"/>
      <c r="J67" s="325"/>
      <c r="K67" s="36"/>
      <c r="L67" s="111" t="s">
        <v>1241</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19" t="s">
        <v>488</v>
      </c>
      <c r="E68" s="320"/>
      <c r="F68" s="48"/>
      <c r="G68" s="321"/>
      <c r="H68" s="322"/>
      <c r="I68" s="322"/>
      <c r="J68" s="323"/>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19" t="s">
        <v>488</v>
      </c>
      <c r="E69" s="320"/>
      <c r="F69" s="48"/>
      <c r="G69" s="321"/>
      <c r="H69" s="322"/>
      <c r="I69" s="322"/>
      <c r="J69" s="323"/>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19" t="s">
        <v>488</v>
      </c>
      <c r="E70" s="320"/>
      <c r="F70" s="48"/>
      <c r="G70" s="321"/>
      <c r="H70" s="322"/>
      <c r="I70" s="322"/>
      <c r="J70" s="323"/>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19" t="s">
        <v>488</v>
      </c>
      <c r="E71" s="320"/>
      <c r="F71" s="50"/>
      <c r="G71" s="321"/>
      <c r="H71" s="322"/>
      <c r="I71" s="322"/>
      <c r="J71" s="323"/>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24" t="str">
        <f ca="1">OFFSET(L!$C$1,MATCH("Declaration"&amp;ADDRESS(ROW(),COLUMN(),4),L!$A:$A,0)-1,SL,,)</f>
        <v>Answer the Following Questions at a Company Level</v>
      </c>
      <c r="C73" s="324"/>
      <c r="D73" s="324"/>
      <c r="E73" s="324"/>
      <c r="F73" s="324"/>
      <c r="G73" s="324"/>
      <c r="H73" s="324"/>
      <c r="I73" s="324"/>
      <c r="J73" s="324"/>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26" t="str">
        <f ca="1">D25</f>
        <v>Answer</v>
      </c>
      <c r="E74" s="326"/>
      <c r="F74" s="53"/>
      <c r="G74" s="326" t="str">
        <f ca="1">G25</f>
        <v>Comments</v>
      </c>
      <c r="H74" s="326" t="e">
        <f>HLOOKUP(SL,LT,$O74,0)</f>
        <v>#NAME?</v>
      </c>
      <c r="I74" s="32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19" t="s">
        <v>488</v>
      </c>
      <c r="E75" s="320"/>
      <c r="F75" s="57"/>
      <c r="G75" s="321"/>
      <c r="H75" s="322"/>
      <c r="I75" s="322"/>
      <c r="J75" s="323"/>
      <c r="K75" s="36"/>
      <c r="L75" s="113" t="s">
        <v>1242</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27"/>
      <c r="H76" s="327"/>
      <c r="I76" s="327"/>
      <c r="J76" s="327"/>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19" t="s">
        <v>488</v>
      </c>
      <c r="E77" s="320"/>
      <c r="F77" s="57"/>
      <c r="G77" s="347" t="s">
        <v>15662</v>
      </c>
      <c r="H77" s="348"/>
      <c r="I77" s="348"/>
      <c r="J77" s="349"/>
      <c r="K77" s="36"/>
      <c r="L77" s="113" t="s">
        <v>1243</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19" t="s">
        <v>488</v>
      </c>
      <c r="E79" s="320"/>
      <c r="F79" s="57"/>
      <c r="G79" s="321"/>
      <c r="H79" s="322"/>
      <c r="I79" s="322"/>
      <c r="J79" s="323"/>
      <c r="K79" s="36"/>
      <c r="L79" s="113" t="s">
        <v>1243</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19" t="s">
        <v>488</v>
      </c>
      <c r="E81" s="320"/>
      <c r="F81" s="57"/>
      <c r="G81" s="321"/>
      <c r="H81" s="322"/>
      <c r="I81" s="322"/>
      <c r="J81" s="323"/>
      <c r="K81" s="36"/>
      <c r="L81" s="113" t="s">
        <v>1302</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19" t="s">
        <v>15082</v>
      </c>
      <c r="E83" s="320"/>
      <c r="F83" s="57"/>
      <c r="G83" s="321"/>
      <c r="H83" s="322"/>
      <c r="I83" s="322"/>
      <c r="J83" s="323"/>
      <c r="K83" s="36"/>
      <c r="L83" s="113" t="s">
        <v>1243</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2" t="s">
        <v>488</v>
      </c>
      <c r="E85" s="333"/>
      <c r="F85" s="57"/>
      <c r="G85" s="321"/>
      <c r="H85" s="322"/>
      <c r="I85" s="322"/>
      <c r="J85" s="323"/>
      <c r="K85" s="36"/>
      <c r="L85" s="113" t="s">
        <v>1243</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27"/>
      <c r="H86" s="327"/>
      <c r="I86" s="327"/>
      <c r="J86" s="327"/>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19" t="s">
        <v>488</v>
      </c>
      <c r="E87" s="320"/>
      <c r="F87" s="57"/>
      <c r="G87" s="321"/>
      <c r="H87" s="322"/>
      <c r="I87" s="322"/>
      <c r="J87" s="323"/>
      <c r="K87" s="36"/>
      <c r="L87" s="113" t="s">
        <v>1241</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34"/>
      <c r="H88" s="334"/>
      <c r="I88" s="334"/>
      <c r="J88" s="334"/>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19" t="s">
        <v>14064</v>
      </c>
      <c r="E89" s="320"/>
      <c r="F89" s="57"/>
      <c r="G89" s="321"/>
      <c r="H89" s="322"/>
      <c r="I89" s="322"/>
      <c r="J89" s="323"/>
      <c r="K89" s="36"/>
      <c r="L89" s="113" t="s">
        <v>1243</v>
      </c>
      <c r="M89" s="112"/>
      <c r="P89" s="3"/>
      <c r="Q89" s="3"/>
      <c r="R89" s="3"/>
      <c r="S89" s="3"/>
      <c r="T89" s="3"/>
      <c r="U89" s="3"/>
      <c r="V89" s="3"/>
      <c r="W89" s="3"/>
      <c r="X89" s="3"/>
      <c r="Y89" s="3"/>
      <c r="Z89" s="3"/>
      <c r="AA89" s="3"/>
      <c r="AB89" s="3"/>
      <c r="AC89" s="3"/>
      <c r="AD89" s="3"/>
      <c r="AE89" s="3"/>
      <c r="AF89" s="3"/>
      <c r="AG89" s="3"/>
      <c r="AH89" s="3"/>
    </row>
    <row r="90" spans="1:34" ht="16.2">
      <c r="A90" s="41"/>
      <c r="B90" s="331" t="str">
        <f>IF(OR($D$8="",$I$3=""),"","Click here to check required fields completion")</f>
        <v/>
      </c>
      <c r="C90" s="331"/>
      <c r="D90" s="331"/>
      <c r="E90" s="331"/>
      <c r="F90" s="331"/>
      <c r="G90" s="331"/>
      <c r="H90" s="331"/>
      <c r="I90" s="331"/>
      <c r="J90" s="331"/>
      <c r="K90" s="36"/>
      <c r="L90" s="100"/>
      <c r="P90" s="3"/>
      <c r="Q90" s="3"/>
      <c r="R90" s="3"/>
      <c r="S90" s="3"/>
      <c r="T90" s="3"/>
      <c r="U90" s="3"/>
      <c r="V90" s="3"/>
      <c r="W90" s="3"/>
      <c r="X90" s="3"/>
      <c r="Y90" s="3"/>
      <c r="Z90" s="3"/>
      <c r="AA90" s="3"/>
      <c r="AB90" s="3"/>
      <c r="AC90" s="3"/>
      <c r="AD90" s="3"/>
      <c r="AE90" s="3"/>
      <c r="AF90" s="3"/>
      <c r="AG90" s="3"/>
      <c r="AH90" s="3"/>
    </row>
    <row r="91" spans="1:34" ht="16.8" thickBot="1">
      <c r="A91" s="329" t="str">
        <f ca="1">OFFSET(L!$C$1,MATCH("General"&amp;"Cpy",L!$A:$A,0)-1,SL,,)</f>
        <v>© 2022 Responsible Minerals Initiative. All rights reserved.</v>
      </c>
      <c r="B91" s="330"/>
      <c r="C91" s="330"/>
      <c r="D91" s="330"/>
      <c r="E91" s="330"/>
      <c r="F91" s="330"/>
      <c r="G91" s="330"/>
      <c r="H91" s="330"/>
      <c r="I91" s="330"/>
      <c r="J91" s="330"/>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 hidden="1">
      <c r="B98" s="56" t="s">
        <v>490</v>
      </c>
    </row>
    <row r="99" spans="2:2" ht="15" hidden="1">
      <c r="B99" s="188">
        <v>1</v>
      </c>
    </row>
    <row r="100" spans="2:2" ht="15" hidden="1">
      <c r="B100" s="239" t="s">
        <v>2504</v>
      </c>
    </row>
    <row r="101" spans="2:2" ht="15" hidden="1">
      <c r="B101" s="239" t="s">
        <v>2505</v>
      </c>
    </row>
    <row r="102" spans="2:2" ht="15" hidden="1">
      <c r="B102" s="239" t="s">
        <v>2506</v>
      </c>
    </row>
    <row r="103" spans="2:2" ht="15" hidden="1">
      <c r="B103" s="239" t="s">
        <v>2507</v>
      </c>
    </row>
    <row r="104" spans="2:2" ht="15" hidden="1">
      <c r="B104" s="239" t="s">
        <v>491</v>
      </c>
    </row>
    <row r="105" spans="2:2" ht="15" hidden="1">
      <c r="B105" s="239" t="s">
        <v>15082</v>
      </c>
    </row>
    <row r="106" spans="2:2" ht="15" hidden="1">
      <c r="B106" s="239" t="s">
        <v>12473</v>
      </c>
    </row>
    <row r="107" spans="2:2" ht="15" hidden="1">
      <c r="B107" s="239" t="s">
        <v>489</v>
      </c>
    </row>
    <row r="108" spans="2:2" ht="15" hidden="1">
      <c r="B108" s="239" t="s">
        <v>14064</v>
      </c>
    </row>
    <row r="109" spans="2:2" ht="15" hidden="1">
      <c r="B109" s="239" t="s">
        <v>14066</v>
      </c>
    </row>
    <row r="110" spans="2:2" ht="15" hidden="1">
      <c r="B110" s="239" t="s">
        <v>14067</v>
      </c>
    </row>
    <row r="111" spans="2:2" ht="15"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Normal="100" zoomScalePageLayoutView="55" workbookViewId="0">
      <selection activeCell="A4" sqref="A4"/>
    </sheetView>
  </sheetViews>
  <sheetFormatPr defaultColWidth="8.90625" defaultRowHeight="12.6"/>
  <cols>
    <col min="1" max="1" width="13.6328125" style="228" customWidth="1"/>
    <col min="2" max="2" width="13.36328125" style="232" customWidth="1"/>
    <col min="3" max="3" width="40.6328125" style="232" customWidth="1"/>
    <col min="4" max="4" width="30.6328125" style="232" customWidth="1"/>
    <col min="5" max="5" width="20.90625" style="232" customWidth="1"/>
    <col min="6" max="7" width="13.90625" style="232" customWidth="1"/>
    <col min="8" max="8" width="25.08984375" style="232" customWidth="1"/>
    <col min="9" max="9" width="24.08984375" style="232" customWidth="1"/>
    <col min="10" max="10" width="18.36328125" style="232" customWidth="1"/>
    <col min="11" max="11" width="27.36328125" style="232" customWidth="1"/>
    <col min="12" max="12" width="20.6328125" style="232" customWidth="1"/>
    <col min="13" max="13" width="35.08984375" style="232" customWidth="1"/>
    <col min="14" max="14" width="42.08984375" style="232" customWidth="1"/>
    <col min="15" max="15" width="32.08984375" style="232" customWidth="1"/>
    <col min="16" max="16" width="22.90625" style="232" customWidth="1"/>
    <col min="17" max="17" width="43.6328125" style="232" customWidth="1"/>
    <col min="18" max="18" width="35.90625" style="232" hidden="1" customWidth="1"/>
    <col min="19" max="20" width="17.90625" style="232" hidden="1" customWidth="1"/>
    <col min="21" max="21" width="8.90625" style="232" hidden="1" customWidth="1"/>
    <col min="22" max="22" width="6.08984375" style="232" hidden="1" customWidth="1"/>
    <col min="23" max="23" width="8.6328125" style="232" hidden="1" customWidth="1"/>
    <col min="24" max="24" width="8.90625" style="232" hidden="1" customWidth="1"/>
    <col min="25" max="27" width="4.36328125" style="232" hidden="1" customWidth="1"/>
    <col min="28" max="28" width="7.90625" style="232" hidden="1" customWidth="1"/>
    <col min="29" max="33" width="4.36328125" style="232" hidden="1" customWidth="1"/>
    <col min="34" max="34" width="14.6328125" style="232" hidden="1" customWidth="1"/>
    <col min="35" max="39" width="8.90625" style="232" customWidth="1"/>
    <col min="40" max="16384" width="8.90625" style="232"/>
  </cols>
  <sheetData>
    <row r="1" spans="1:34" s="222" customFormat="1" ht="16.2"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8.2">
      <c r="A2" s="170"/>
      <c r="B2" s="187" t="str">
        <f ca="1">OFFSET(L!$C$1,MATCH("Smelter List"&amp;ADDRESS(ROW(),COLUMN(),4),L!$A:$A,0)-1,SL,,)</f>
        <v>TO BEGIN:</v>
      </c>
      <c r="C2" s="172"/>
      <c r="D2" s="172"/>
      <c r="E2" s="172"/>
      <c r="F2" s="193"/>
      <c r="G2" s="193"/>
      <c r="H2" s="193"/>
      <c r="I2" s="194"/>
      <c r="J2" s="380" t="str">
        <f ca="1">OFFSET(L!$C$1,MATCH("Smelter List"&amp;ADDRESS(ROW(),COLUMN(),4),L!$A:$A,0)-1,SL,,)</f>
        <v>Link to "RMAP Conformant Smelter List"</v>
      </c>
      <c r="K2" s="381"/>
      <c r="L2" s="381"/>
      <c r="M2" s="381"/>
      <c r="N2" s="381"/>
      <c r="O2" s="381"/>
      <c r="P2" s="195"/>
      <c r="Q2" s="196"/>
      <c r="R2" s="197"/>
      <c r="S2" s="197"/>
      <c r="T2" s="197"/>
      <c r="AH2" s="145" t="s">
        <v>488</v>
      </c>
    </row>
    <row r="3" spans="1:34" s="222" customFormat="1" ht="173.4" customHeight="1">
      <c r="A3" s="171"/>
      <c r="B3" s="38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2"/>
      <c r="D3" s="382"/>
      <c r="E3" s="382"/>
      <c r="F3" s="223"/>
      <c r="G3" s="383" t="str">
        <f ca="1">OFFSET(L!$C$1,MATCH("General"&amp;"Cpy",L!$A:$A,0)-1,SL,,)</f>
        <v>© 2022 Responsible Minerals Initiative. All rights reserved.</v>
      </c>
      <c r="H3" s="383"/>
      <c r="I3" s="384"/>
      <c r="J3" s="126"/>
      <c r="K3" s="127"/>
      <c r="M3" s="198"/>
      <c r="N3" s="198"/>
      <c r="O3" s="99"/>
      <c r="P3" s="99"/>
      <c r="Q3" s="199" t="s">
        <v>15654</v>
      </c>
      <c r="R3" s="217"/>
      <c r="S3" s="217"/>
      <c r="T3" s="217"/>
      <c r="W3" s="224" t="s">
        <v>1132</v>
      </c>
      <c r="X3" s="224" t="s">
        <v>1131</v>
      </c>
      <c r="Y3" s="224" t="s">
        <v>1133</v>
      </c>
      <c r="Z3" s="224" t="s">
        <v>1130</v>
      </c>
      <c r="AH3" s="145" t="s">
        <v>489</v>
      </c>
    </row>
    <row r="4" spans="1:34" s="159" customFormat="1" ht="60">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19.95" customHeight="1">
      <c r="A5" s="266" t="s">
        <v>792</v>
      </c>
      <c r="B5" s="182" t="str">
        <f ca="1">IF(LEN(A5)=0,"",INDEX('Smelter Look-up'!$A:$A,MATCH($A5,'Smelter Look-up'!$E:$E,0)))</f>
        <v>Tungsten</v>
      </c>
      <c r="C5" s="186" t="str">
        <f ca="1">IF(LEN(A5)=0,"",INDEX('Smelter Look-up'!$C:$C,MATCH($A5,'Smelter Look-up'!$E:$E,0)))</f>
        <v>A.L.M.T. Corp.</v>
      </c>
      <c r="D5" s="233"/>
      <c r="E5" s="182" t="str">
        <f ca="1">IF(ISERROR($V5),"",OFFSET('Smelter Look-up'!$D$4,$V5-4,0)&amp;"")</f>
        <v>JAPAN</v>
      </c>
      <c r="F5" s="182" t="str">
        <f ca="1">IF(ISERROR($V5),"",OFFSET('Smelter Look-up'!$E$4,$V5-4,0))</f>
        <v>CID000004</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5"/>
      <c r="L5" s="225"/>
      <c r="M5" s="225"/>
      <c r="N5" s="225"/>
      <c r="O5" s="225"/>
      <c r="P5" s="185"/>
      <c r="Q5" s="226"/>
      <c r="R5" s="182" t="str">
        <f ca="1">IF(ISERROR($V5),"",OFFSET('Smelter Look-up'!$C$4,$V5-4,0)&amp;"")</f>
        <v>A.L.M.T. Corp.</v>
      </c>
      <c r="S5" s="181" t="str">
        <f t="shared" ref="S5" ca="1" si="0">IF(B5="","",IF(ISERROR(MATCH($E5,CL,0)),"Unknown",INDIRECT("'C'!$A$"&amp;MATCH($E5,CL,0)+1)))</f>
        <v>JP</v>
      </c>
      <c r="T5" s="181" t="str">
        <f ca="1">IF(B5="","",IF(ISERROR(MATCH($J5,SorP!$B$1:$B$6230,0)),"",INDIRECT("'SorP'!$A$"&amp;MATCH($J5,SorP!$B$1:$B$6230,0))))</f>
        <v>JP-16</v>
      </c>
      <c r="U5" s="201"/>
      <c r="V5" s="227">
        <f ca="1">IF(C5="",NA(),IF(OR(C5="Smelter not listed",C5="Smelter not yet identified"),MATCH($B5&amp;$D5,'Smelter Look-up'!$J:$J,0),MATCH($B5&amp;$C5,'Smelter Look-up'!$J:$J,0)))</f>
        <v>554</v>
      </c>
      <c r="X5" s="228">
        <f t="shared" ref="X5" ca="1" si="1">IF(AND(C5="Smelter not listed",OR(LEN(D5)=0,LEN(E5)=0)),1,0)</f>
        <v>0</v>
      </c>
      <c r="AB5" s="229" t="str">
        <f t="shared" ref="AB5" ca="1" si="2">B5&amp;C5</f>
        <v>TungstenA.L.M.T. Corp.</v>
      </c>
    </row>
    <row r="6" spans="1:34" s="228" customFormat="1" ht="19.95" customHeight="1">
      <c r="A6" s="266" t="s">
        <v>1385</v>
      </c>
      <c r="B6" s="182" t="str">
        <f ca="1">IF(LEN(A6)=0,"",INDEX('Smelter Look-up'!$A:$A,MATCH($A6,'Smelter Look-up'!$E:$E,0)))</f>
        <v>Gold</v>
      </c>
      <c r="C6" s="186" t="str">
        <f ca="1">IF(LEN(A6)=0,"",INDEX('Smelter Look-up'!$C:$C,MATCH($A6,'Smelter Look-up'!$E:$E,0)))</f>
        <v>Advanced Chemical Company</v>
      </c>
      <c r="D6" s="233"/>
      <c r="E6" s="182" t="str">
        <f ca="1">IF(ISERROR($V6),"",OFFSET('Smelter Look-up'!$D$4,$V6-4,0)&amp;"")</f>
        <v>UNITED STATES OF AMERICA</v>
      </c>
      <c r="F6" s="182" t="str">
        <f ca="1">IF(ISERROR($V6),"",OFFSET('Smelter Look-up'!$E$4,$V6-4,0))</f>
        <v>CID000015</v>
      </c>
      <c r="G6" s="182" t="str">
        <f ca="1">IF(C6=$X$4,IF(ISERROR($V6),"Enter smelter details","RMI"),IF(ISERROR($V6),"",OFFSET('Smelter Look-up'!$F$4,$V6-4,0)))</f>
        <v>RMI</v>
      </c>
      <c r="H6" s="183">
        <f ca="1">IF(ISERROR($V6),"",OFFSET('Smelter Look-up'!$G$4,$V6-4,0))</f>
        <v>0</v>
      </c>
      <c r="I6" s="184" t="str">
        <f ca="1">IF(ISERROR($V6),"",OFFSET('Smelter Look-up'!$H$4,$V6-4,0))</f>
        <v>Warwick</v>
      </c>
      <c r="J6" s="184" t="str">
        <f ca="1">IF(ISERROR($V6),"",OFFSET('Smelter Look-up'!$I$4,$V6-4,0))</f>
        <v>Rhode Island</v>
      </c>
      <c r="K6" s="225"/>
      <c r="L6" s="225"/>
      <c r="M6" s="225"/>
      <c r="N6" s="225"/>
      <c r="O6" s="225"/>
      <c r="P6" s="185"/>
      <c r="Q6" s="226"/>
      <c r="R6" s="182" t="str">
        <f ca="1">IF(ISERROR($V6),"",OFFSET('Smelter Look-up'!$C$4,$V6-4,0)&amp;"")</f>
        <v>Advanced Chemical Company</v>
      </c>
      <c r="S6" s="181" t="str">
        <f t="shared" ref="S6:S37" ca="1" si="3">IF(B6="","",IF(ISERROR(MATCH($E6,CL,0)),"Unknown",INDIRECT("'C'!$A$"&amp;MATCH($E6,CL,0)+1)))</f>
        <v>US</v>
      </c>
      <c r="T6" s="181" t="str">
        <f ca="1">IF(B6="","",IF(ISERROR(MATCH($J6,SorP!$B$1:$B$6230,0)),"",INDIRECT("'SorP'!$A$"&amp;MATCH($J6,SorP!$B$1:$B$6230,0))))</f>
        <v>US-RI</v>
      </c>
      <c r="U6" s="201"/>
      <c r="V6" s="227">
        <f ca="1">IF(C6="",NA(),IF(OR(C6="Smelter not listed",C6="Smelter not yet identified"),MATCH($B6&amp;$D6,'Smelter Look-up'!$J:$J,0),MATCH($B6&amp;$C6,'Smelter Look-up'!$J:$J,0)))</f>
        <v>8</v>
      </c>
      <c r="X6" s="228">
        <f t="shared" ref="X6:X37" ca="1" si="4">IF(AND(C6="Smelter not listed",OR(LEN(D6)=0,LEN(E6)=0)),1,0)</f>
        <v>0</v>
      </c>
      <c r="AB6" s="229" t="str">
        <f t="shared" ref="AB6:AB37" ca="1" si="5">B6&amp;C6</f>
        <v>GoldAdvanced Chemical Company</v>
      </c>
    </row>
    <row r="7" spans="1:34" s="228" customFormat="1" ht="19.95" customHeight="1">
      <c r="A7" s="266" t="s">
        <v>650</v>
      </c>
      <c r="B7" s="182" t="str">
        <f ca="1">IF(LEN(A7)=0,"",INDEX('Smelter Look-up'!$A:$A,MATCH($A7,'Smelter Look-up'!$E:$E,0)))</f>
        <v>Gold</v>
      </c>
      <c r="C7" s="186" t="str">
        <f ca="1">IF(LEN(A7)=0,"",INDEX('Smelter Look-up'!$C:$C,MATCH($A7,'Smelter Look-up'!$E:$E,0)))</f>
        <v>Aida Chemical Industries Co., Ltd.</v>
      </c>
      <c r="D7" s="233"/>
      <c r="E7" s="182" t="str">
        <f ca="1">IF(ISERROR($V7),"",OFFSET('Smelter Look-up'!$D$4,$V7-4,0)&amp;"")</f>
        <v>JAPAN</v>
      </c>
      <c r="F7" s="182" t="str">
        <f ca="1">IF(ISERROR($V7),"",OFFSET('Smelter Look-up'!$E$4,$V7-4,0))</f>
        <v>CID000019</v>
      </c>
      <c r="G7" s="182" t="str">
        <f ca="1">IF(C7=$X$4,IF(ISERROR($V7),"Enter smelter details","RMI"),IF(ISERROR($V7),"",OFFSET('Smelter Look-up'!$F$4,$V7-4,0)))</f>
        <v>RMI</v>
      </c>
      <c r="H7" s="183">
        <f ca="1">IF(ISERROR($V7),"",OFFSET('Smelter Look-up'!$G$4,$V7-4,0))</f>
        <v>0</v>
      </c>
      <c r="I7" s="184" t="str">
        <f ca="1">IF(ISERROR($V7),"",OFFSET('Smelter Look-up'!$H$4,$V7-4,0))</f>
        <v>Fuchu</v>
      </c>
      <c r="J7" s="184" t="str">
        <f ca="1">IF(ISERROR($V7),"",OFFSET('Smelter Look-up'!$I$4,$V7-4,0))</f>
        <v>Tokyo</v>
      </c>
      <c r="K7" s="225"/>
      <c r="L7" s="225"/>
      <c r="M7" s="225"/>
      <c r="N7" s="225"/>
      <c r="O7" s="225"/>
      <c r="P7" s="185"/>
      <c r="Q7" s="226"/>
      <c r="R7" s="182" t="str">
        <f ca="1">IF(ISERROR($V7),"",OFFSET('Smelter Look-up'!$C$4,$V7-4,0)&amp;"")</f>
        <v>Aida Chemical Industries Co., Ltd.</v>
      </c>
      <c r="S7" s="181" t="str">
        <f t="shared" ca="1" si="3"/>
        <v>JP</v>
      </c>
      <c r="T7" s="181" t="str">
        <f ca="1">IF(B7="","",IF(ISERROR(MATCH($J7,SorP!$B$1:$B$6230,0)),"",INDIRECT("'SorP'!$A$"&amp;MATCH($J7,SorP!$B$1:$B$6230,0))))</f>
        <v>JP-13</v>
      </c>
      <c r="U7" s="201"/>
      <c r="V7" s="227">
        <f ca="1">IF(C7="",NA(),IF(OR(C7="Smelter not listed",C7="Smelter not yet identified"),MATCH($B7&amp;$D7,'Smelter Look-up'!$J:$J,0),MATCH($B7&amp;$C7,'Smelter Look-up'!$J:$J,0)))</f>
        <v>13</v>
      </c>
      <c r="X7" s="228">
        <f t="shared" ca="1" si="4"/>
        <v>0</v>
      </c>
      <c r="AB7" s="229" t="str">
        <f t="shared" ca="1" si="5"/>
        <v>GoldAida Chemical Industries Co., Ltd.</v>
      </c>
    </row>
    <row r="8" spans="1:34" s="228" customFormat="1" ht="19.95" customHeight="1">
      <c r="A8" s="266" t="s">
        <v>651</v>
      </c>
      <c r="B8" s="182" t="str">
        <f ca="1">IF(LEN(A8)=0,"",INDEX('Smelter Look-up'!$A:$A,MATCH($A8,'Smelter Look-up'!$E:$E,0)))</f>
        <v>Gold</v>
      </c>
      <c r="C8" s="186" t="str">
        <f ca="1">IF(LEN(A8)=0,"",INDEX('Smelter Look-up'!$C:$C,MATCH($A8,'Smelter Look-up'!$E:$E,0)))</f>
        <v>Agosi AG</v>
      </c>
      <c r="D8" s="233"/>
      <c r="E8" s="182" t="str">
        <f ca="1">IF(ISERROR($V8),"",OFFSET('Smelter Look-up'!$D$4,$V8-4,0)&amp;"")</f>
        <v>GERMANY</v>
      </c>
      <c r="F8" s="182" t="str">
        <f ca="1">IF(ISERROR($V8),"",OFFSET('Smelter Look-up'!$E$4,$V8-4,0))</f>
        <v>CID000035</v>
      </c>
      <c r="G8" s="182" t="str">
        <f ca="1">IF(C8=$X$4,IF(ISERROR($V8),"Enter smelter details","RMI"),IF(ISERROR($V8),"",OFFSET('Smelter Look-up'!$F$4,$V8-4,0)))</f>
        <v>RMI</v>
      </c>
      <c r="H8" s="183">
        <f ca="1">IF(ISERROR($V8),"",OFFSET('Smelter Look-up'!$G$4,$V8-4,0))</f>
        <v>0</v>
      </c>
      <c r="I8" s="184" t="str">
        <f ca="1">IF(ISERROR($V8),"",OFFSET('Smelter Look-up'!$H$4,$V8-4,0))</f>
        <v>Pforzheim</v>
      </c>
      <c r="J8" s="184" t="str">
        <f ca="1">IF(ISERROR($V8),"",OFFSET('Smelter Look-up'!$I$4,$V8-4,0))</f>
        <v>Baden-Württemberg</v>
      </c>
      <c r="K8" s="225"/>
      <c r="L8" s="225"/>
      <c r="M8" s="225"/>
      <c r="N8" s="225"/>
      <c r="O8" s="225"/>
      <c r="P8" s="185"/>
      <c r="Q8" s="226"/>
      <c r="R8" s="182" t="str">
        <f ca="1">IF(ISERROR($V8),"",OFFSET('Smelter Look-up'!$C$4,$V8-4,0)&amp;"")</f>
        <v>Agosi AG</v>
      </c>
      <c r="S8" s="181" t="str">
        <f t="shared" ca="1" si="3"/>
        <v>DE</v>
      </c>
      <c r="T8" s="181" t="str">
        <f ca="1">IF(B8="","",IF(ISERROR(MATCH($J8,SorP!$B$1:$B$6230,0)),"",INDIRECT("'SorP'!$A$"&amp;MATCH($J8,SorP!$B$1:$B$6230,0))))</f>
        <v>DE-BW</v>
      </c>
      <c r="U8" s="201"/>
      <c r="V8" s="227">
        <f ca="1">IF(C8="",NA(),IF(OR(C8="Smelter not listed",C8="Smelter not yet identified"),MATCH($B8&amp;$D8,'Smelter Look-up'!$J:$J,0),MATCH($B8&amp;$C8,'Smelter Look-up'!$J:$J,0)))</f>
        <v>10</v>
      </c>
      <c r="X8" s="228">
        <f t="shared" ca="1" si="4"/>
        <v>0</v>
      </c>
      <c r="AB8" s="229" t="str">
        <f t="shared" ca="1" si="5"/>
        <v>GoldAgosi AG</v>
      </c>
    </row>
    <row r="9" spans="1:34" s="228" customFormat="1" ht="19.95" customHeight="1">
      <c r="A9" s="266" t="s">
        <v>652</v>
      </c>
      <c r="B9" s="182" t="str">
        <f ca="1">IF(LEN(A9)=0,"",INDEX('Smelter Look-up'!$A:$A,MATCH($A9,'Smelter Look-up'!$E:$E,0)))</f>
        <v>Gold</v>
      </c>
      <c r="C9" s="186" t="str">
        <f ca="1">IF(LEN(A9)=0,"",INDEX('Smelter Look-up'!$C:$C,MATCH($A9,'Smelter Look-up'!$E:$E,0)))</f>
        <v>Almalyk Mining and Metallurgical Complex (AMMC)</v>
      </c>
      <c r="D9" s="233"/>
      <c r="E9" s="182" t="str">
        <f ca="1">IF(ISERROR($V9),"",OFFSET('Smelter Look-up'!$D$4,$V9-4,0)&amp;"")</f>
        <v>UZBEKISTAN</v>
      </c>
      <c r="F9" s="182" t="str">
        <f ca="1">IF(ISERROR($V9),"",OFFSET('Smelter Look-up'!$E$4,$V9-4,0))</f>
        <v>CID000041</v>
      </c>
      <c r="G9" s="182" t="str">
        <f ca="1">IF(C9=$X$4,IF(ISERROR($V9),"Enter smelter details","RMI"),IF(ISERROR($V9),"",OFFSET('Smelter Look-up'!$F$4,$V9-4,0)))</f>
        <v>RMI</v>
      </c>
      <c r="H9" s="183">
        <f ca="1">IF(ISERROR($V9),"",OFFSET('Smelter Look-up'!$G$4,$V9-4,0))</f>
        <v>0</v>
      </c>
      <c r="I9" s="184" t="str">
        <f ca="1">IF(ISERROR($V9),"",OFFSET('Smelter Look-up'!$H$4,$V9-4,0))</f>
        <v>Almalyk</v>
      </c>
      <c r="J9" s="184" t="str">
        <f ca="1">IF(ISERROR($V9),"",OFFSET('Smelter Look-up'!$I$4,$V9-4,0))</f>
        <v>Toshkent</v>
      </c>
      <c r="K9" s="225"/>
      <c r="L9" s="225"/>
      <c r="M9" s="225"/>
      <c r="N9" s="225"/>
      <c r="O9" s="225"/>
      <c r="P9" s="185"/>
      <c r="Q9" s="226"/>
      <c r="R9" s="182" t="str">
        <f ca="1">IF(ISERROR($V9),"",OFFSET('Smelter Look-up'!$C$4,$V9-4,0)&amp;"")</f>
        <v>Almalyk Mining and Metallurgical Complex (AMMC)</v>
      </c>
      <c r="S9" s="181" t="str">
        <f t="shared" ca="1" si="3"/>
        <v>UZ</v>
      </c>
      <c r="T9" s="181" t="str">
        <f ca="1">IF(B9="","",IF(ISERROR(MATCH($J9,SorP!$B$1:$B$6230,0)),"",INDIRECT("'SorP'!$A$"&amp;MATCH($J9,SorP!$B$1:$B$6230,0))))</f>
        <v>UZ-TO</v>
      </c>
      <c r="U9" s="201"/>
      <c r="V9" s="227">
        <f ca="1">IF(C9="",NA(),IF(OR(C9="Smelter not listed",C9="Smelter not yet identified"),MATCH($B9&amp;$D9,'Smelter Look-up'!$J:$J,0),MATCH($B9&amp;$C9,'Smelter Look-up'!$J:$J,0)))</f>
        <v>20</v>
      </c>
      <c r="X9" s="228">
        <f t="shared" ca="1" si="4"/>
        <v>0</v>
      </c>
      <c r="AB9" s="229" t="str">
        <f t="shared" ca="1" si="5"/>
        <v>GoldAlmalyk Mining and Metallurgical Complex (AMMC)</v>
      </c>
    </row>
    <row r="10" spans="1:34" s="228" customFormat="1" ht="19.95" customHeight="1">
      <c r="A10" s="266" t="s">
        <v>653</v>
      </c>
      <c r="B10" s="182" t="str">
        <f ca="1">IF(LEN(A10)=0,"",INDEX('Smelter Look-up'!$A:$A,MATCH($A10,'Smelter Look-up'!$E:$E,0)))</f>
        <v>Gold</v>
      </c>
      <c r="C10" s="186" t="str">
        <f ca="1">IF(LEN(A10)=0,"",INDEX('Smelter Look-up'!$C:$C,MATCH($A10,'Smelter Look-up'!$E:$E,0)))</f>
        <v>AngloGold Ashanti Corrego do Sitio Mineracao</v>
      </c>
      <c r="D10" s="233"/>
      <c r="E10" s="182" t="str">
        <f ca="1">IF(ISERROR($V10),"",OFFSET('Smelter Look-up'!$D$4,$V10-4,0)&amp;"")</f>
        <v>BRAZIL</v>
      </c>
      <c r="F10" s="182" t="str">
        <f ca="1">IF(ISERROR($V10),"",OFFSET('Smelter Look-up'!$E$4,$V10-4,0))</f>
        <v>CID000058</v>
      </c>
      <c r="G10" s="182" t="str">
        <f ca="1">IF(C10=$X$4,IF(ISERROR($V10),"Enter smelter details","RMI"),IF(ISERROR($V10),"",OFFSET('Smelter Look-up'!$F$4,$V10-4,0)))</f>
        <v>RMI</v>
      </c>
      <c r="H10" s="183">
        <f ca="1">IF(ISERROR($V10),"",OFFSET('Smelter Look-up'!$G$4,$V10-4,0))</f>
        <v>0</v>
      </c>
      <c r="I10" s="184" t="str">
        <f ca="1">IF(ISERROR($V10),"",OFFSET('Smelter Look-up'!$H$4,$V10-4,0))</f>
        <v>Nova Lima</v>
      </c>
      <c r="J10" s="184" t="str">
        <f ca="1">IF(ISERROR($V10),"",OFFSET('Smelter Look-up'!$I$4,$V10-4,0))</f>
        <v>Minas Gerais</v>
      </c>
      <c r="K10" s="225"/>
      <c r="L10" s="225"/>
      <c r="M10" s="225"/>
      <c r="N10" s="225"/>
      <c r="O10" s="225"/>
      <c r="P10" s="185"/>
      <c r="Q10" s="226"/>
      <c r="R10" s="182" t="str">
        <f ca="1">IF(ISERROR($V10),"",OFFSET('Smelter Look-up'!$C$4,$V10-4,0)&amp;"")</f>
        <v>AngloGold Ashanti Corrego do Sitio Mineracao</v>
      </c>
      <c r="S10" s="181" t="str">
        <f t="shared" ca="1" si="3"/>
        <v>BR</v>
      </c>
      <c r="T10" s="181" t="str">
        <f ca="1">IF(B10="","",IF(ISERROR(MATCH($J10,SorP!$B$1:$B$6230,0)),"",INDIRECT("'SorP'!$A$"&amp;MATCH($J10,SorP!$B$1:$B$6230,0))))</f>
        <v>BR-MG</v>
      </c>
      <c r="U10" s="201"/>
      <c r="V10" s="227">
        <f ca="1">IF(C10="",NA(),IF(OR(C10="Smelter not listed",C10="Smelter not yet identified"),MATCH($B10&amp;$D10,'Smelter Look-up'!$J:$J,0),MATCH($B10&amp;$C10,'Smelter Look-up'!$J:$J,0)))</f>
        <v>23</v>
      </c>
      <c r="X10" s="228">
        <f t="shared" ca="1" si="4"/>
        <v>0</v>
      </c>
      <c r="AB10" s="229" t="str">
        <f t="shared" ca="1" si="5"/>
        <v>GoldAngloGold Ashanti Corrego do Sitio Mineracao</v>
      </c>
    </row>
    <row r="11" spans="1:34" s="228" customFormat="1" ht="19.95" customHeight="1">
      <c r="A11" s="266" t="s">
        <v>654</v>
      </c>
      <c r="B11" s="182" t="str">
        <f ca="1">IF(LEN(A11)=0,"",INDEX('Smelter Look-up'!$A:$A,MATCH($A11,'Smelter Look-up'!$E:$E,0)))</f>
        <v>Gold</v>
      </c>
      <c r="C11" s="186" t="str">
        <f ca="1">IF(LEN(A11)=0,"",INDEX('Smelter Look-up'!$C:$C,MATCH($A11,'Smelter Look-up'!$E:$E,0)))</f>
        <v>Argor-Heraeus S.A.</v>
      </c>
      <c r="D11" s="233"/>
      <c r="E11" s="182" t="str">
        <f ca="1">IF(ISERROR($V11),"",OFFSET('Smelter Look-up'!$D$4,$V11-4,0)&amp;"")</f>
        <v>SWITZERLAND</v>
      </c>
      <c r="F11" s="182" t="str">
        <f ca="1">IF(ISERROR($V11),"",OFFSET('Smelter Look-up'!$E$4,$V11-4,0))</f>
        <v>CID000077</v>
      </c>
      <c r="G11" s="182" t="str">
        <f ca="1">IF(C11=$X$4,IF(ISERROR($V11),"Enter smelter details","RMI"),IF(ISERROR($V11),"",OFFSET('Smelter Look-up'!$F$4,$V11-4,0)))</f>
        <v>RMI</v>
      </c>
      <c r="H11" s="183">
        <f ca="1">IF(ISERROR($V11),"",OFFSET('Smelter Look-up'!$G$4,$V11-4,0))</f>
        <v>0</v>
      </c>
      <c r="I11" s="184" t="str">
        <f ca="1">IF(ISERROR($V11),"",OFFSET('Smelter Look-up'!$H$4,$V11-4,0))</f>
        <v>Mendrisio</v>
      </c>
      <c r="J11" s="184" t="str">
        <f ca="1">IF(ISERROR($V11),"",OFFSET('Smelter Look-up'!$I$4,$V11-4,0))</f>
        <v>Ticino</v>
      </c>
      <c r="K11" s="225"/>
      <c r="L11" s="225"/>
      <c r="M11" s="225"/>
      <c r="N11" s="225"/>
      <c r="O11" s="225"/>
      <c r="P11" s="185"/>
      <c r="Q11" s="226"/>
      <c r="R11" s="182" t="str">
        <f ca="1">IF(ISERROR($V11),"",OFFSET('Smelter Look-up'!$C$4,$V11-4,0)&amp;"")</f>
        <v>Argor-Heraeus S.A.</v>
      </c>
      <c r="S11" s="181" t="str">
        <f t="shared" ca="1" si="3"/>
        <v>CH</v>
      </c>
      <c r="T11" s="181" t="str">
        <f ca="1">IF(B11="","",IF(ISERROR(MATCH($J11,SorP!$B$1:$B$6230,0)),"",INDIRECT("'SorP'!$A$"&amp;MATCH($J11,SorP!$B$1:$B$6230,0))))</f>
        <v>CH-TI</v>
      </c>
      <c r="U11" s="201"/>
      <c r="V11" s="227">
        <f ca="1">IF(C11="",NA(),IF(OR(C11="Smelter not listed",C11="Smelter not yet identified"),MATCH($B11&amp;$D11,'Smelter Look-up'!$J:$J,0),MATCH($B11&amp;$C11,'Smelter Look-up'!$J:$J,0)))</f>
        <v>28</v>
      </c>
      <c r="X11" s="228">
        <f t="shared" ca="1" si="4"/>
        <v>0</v>
      </c>
      <c r="AB11" s="229" t="str">
        <f t="shared" ca="1" si="5"/>
        <v>GoldArgor-Heraeus S.A.</v>
      </c>
    </row>
    <row r="12" spans="1:34" s="228" customFormat="1" ht="19.95" customHeight="1">
      <c r="A12" s="266" t="s">
        <v>655</v>
      </c>
      <c r="B12" s="182" t="str">
        <f ca="1">IF(LEN(A12)=0,"",INDEX('Smelter Look-up'!$A:$A,MATCH($A12,'Smelter Look-up'!$E:$E,0)))</f>
        <v>Gold</v>
      </c>
      <c r="C12" s="186" t="str">
        <f ca="1">IF(LEN(A12)=0,"",INDEX('Smelter Look-up'!$C:$C,MATCH($A12,'Smelter Look-up'!$E:$E,0)))</f>
        <v>Asahi Pretec Corp.</v>
      </c>
      <c r="D12" s="233"/>
      <c r="E12" s="182" t="str">
        <f ca="1">IF(ISERROR($V12),"",OFFSET('Smelter Look-up'!$D$4,$V12-4,0)&amp;"")</f>
        <v>JAPAN</v>
      </c>
      <c r="F12" s="182" t="str">
        <f ca="1">IF(ISERROR($V12),"",OFFSET('Smelter Look-up'!$E$4,$V12-4,0))</f>
        <v>CID000082</v>
      </c>
      <c r="G12" s="182" t="str">
        <f ca="1">IF(C12=$X$4,IF(ISERROR($V12),"Enter smelter details","RMI"),IF(ISERROR($V12),"",OFFSET('Smelter Look-up'!$F$4,$V12-4,0)))</f>
        <v>RMI</v>
      </c>
      <c r="H12" s="183">
        <f ca="1">IF(ISERROR($V12),"",OFFSET('Smelter Look-up'!$G$4,$V12-4,0))</f>
        <v>0</v>
      </c>
      <c r="I12" s="184" t="str">
        <f ca="1">IF(ISERROR($V12),"",OFFSET('Smelter Look-up'!$H$4,$V12-4,0))</f>
        <v>Kobe</v>
      </c>
      <c r="J12" s="184" t="str">
        <f ca="1">IF(ISERROR($V12),"",OFFSET('Smelter Look-up'!$I$4,$V12-4,0))</f>
        <v>Hyogo</v>
      </c>
      <c r="K12" s="225"/>
      <c r="L12" s="225"/>
      <c r="M12" s="225"/>
      <c r="N12" s="225"/>
      <c r="O12" s="225"/>
      <c r="P12" s="185"/>
      <c r="Q12" s="226"/>
      <c r="R12" s="182" t="str">
        <f ca="1">IF(ISERROR($V12),"",OFFSET('Smelter Look-up'!$C$4,$V12-4,0)&amp;"")</f>
        <v>Asahi Pretec Corp.</v>
      </c>
      <c r="S12" s="181" t="str">
        <f t="shared" ca="1" si="3"/>
        <v>JP</v>
      </c>
      <c r="T12" s="181" t="str">
        <f ca="1">IF(B12="","",IF(ISERROR(MATCH($J12,SorP!$B$1:$B$6230,0)),"",INDIRECT("'SorP'!$A$"&amp;MATCH($J12,SorP!$B$1:$B$6230,0))))</f>
        <v>JP-28</v>
      </c>
      <c r="U12" s="201"/>
      <c r="V12" s="227">
        <f ca="1">IF(C12="",NA(),IF(OR(C12="Smelter not listed",C12="Smelter not yet identified"),MATCH($B12&amp;$D12,'Smelter Look-up'!$J:$J,0),MATCH($B12&amp;$C12,'Smelter Look-up'!$J:$J,0)))</f>
        <v>29</v>
      </c>
      <c r="X12" s="228">
        <f t="shared" ca="1" si="4"/>
        <v>0</v>
      </c>
      <c r="AB12" s="229" t="str">
        <f t="shared" ca="1" si="5"/>
        <v>GoldAsahi Pretec Corp.</v>
      </c>
    </row>
    <row r="13" spans="1:34" s="228" customFormat="1" ht="19.95" customHeight="1">
      <c r="A13" s="266" t="s">
        <v>656</v>
      </c>
      <c r="B13" s="182" t="str">
        <f ca="1">IF(LEN(A13)=0,"",INDEX('Smelter Look-up'!$A:$A,MATCH($A13,'Smelter Look-up'!$E:$E,0)))</f>
        <v>Gold</v>
      </c>
      <c r="C13" s="186" t="str">
        <f ca="1">IF(LEN(A13)=0,"",INDEX('Smelter Look-up'!$C:$C,MATCH($A13,'Smelter Look-up'!$E:$E,0)))</f>
        <v>Asaka Riken Co., Ltd.</v>
      </c>
      <c r="D13" s="233"/>
      <c r="E13" s="182" t="str">
        <f ca="1">IF(ISERROR($V13),"",OFFSET('Smelter Look-up'!$D$4,$V13-4,0)&amp;"")</f>
        <v>JAPAN</v>
      </c>
      <c r="F13" s="182" t="str">
        <f ca="1">IF(ISERROR($V13),"",OFFSET('Smelter Look-up'!$E$4,$V13-4,0))</f>
        <v>CID000090</v>
      </c>
      <c r="G13" s="182" t="str">
        <f ca="1">IF(C13=$X$4,IF(ISERROR($V13),"Enter smelter details","RMI"),IF(ISERROR($V13),"",OFFSET('Smelter Look-up'!$F$4,$V13-4,0)))</f>
        <v>RMI</v>
      </c>
      <c r="H13" s="183">
        <f ca="1">IF(ISERROR($V13),"",OFFSET('Smelter Look-up'!$G$4,$V13-4,0))</f>
        <v>0</v>
      </c>
      <c r="I13" s="184" t="str">
        <f ca="1">IF(ISERROR($V13),"",OFFSET('Smelter Look-up'!$H$4,$V13-4,0))</f>
        <v>Tamura</v>
      </c>
      <c r="J13" s="184" t="str">
        <f ca="1">IF(ISERROR($V13),"",OFFSET('Smelter Look-up'!$I$4,$V13-4,0))</f>
        <v>Fukushima</v>
      </c>
      <c r="K13" s="225"/>
      <c r="L13" s="225"/>
      <c r="M13" s="225"/>
      <c r="N13" s="225"/>
      <c r="O13" s="225"/>
      <c r="P13" s="185"/>
      <c r="Q13" s="226"/>
      <c r="R13" s="182" t="str">
        <f ca="1">IF(ISERROR($V13),"",OFFSET('Smelter Look-up'!$C$4,$V13-4,0)&amp;"")</f>
        <v>Asaka Riken Co., Ltd.</v>
      </c>
      <c r="S13" s="181" t="str">
        <f t="shared" ca="1" si="3"/>
        <v>JP</v>
      </c>
      <c r="T13" s="181" t="str">
        <f ca="1">IF(B13="","",IF(ISERROR(MATCH($J13,SorP!$B$1:$B$6230,0)),"",INDIRECT("'SorP'!$A$"&amp;MATCH($J13,SorP!$B$1:$B$6230,0))))</f>
        <v>JP-07</v>
      </c>
      <c r="U13" s="201"/>
      <c r="V13" s="227">
        <f ca="1">IF(C13="",NA(),IF(OR(C13="Smelter not listed",C13="Smelter not yet identified"),MATCH($B13&amp;$D13,'Smelter Look-up'!$J:$J,0),MATCH($B13&amp;$C13,'Smelter Look-up'!$J:$J,0)))</f>
        <v>32</v>
      </c>
      <c r="X13" s="228">
        <f t="shared" ca="1" si="4"/>
        <v>0</v>
      </c>
      <c r="AB13" s="229" t="str">
        <f t="shared" ca="1" si="5"/>
        <v>GoldAsaka Riken Co., Ltd.</v>
      </c>
    </row>
    <row r="14" spans="1:34" s="228" customFormat="1" ht="19.95" customHeight="1">
      <c r="A14" s="266" t="s">
        <v>793</v>
      </c>
      <c r="B14" s="182" t="str">
        <f ca="1">IF(LEN(A14)=0,"",INDEX('Smelter Look-up'!$A:$A,MATCH($A14,'Smelter Look-up'!$E:$E,0)))</f>
        <v>Tungsten</v>
      </c>
      <c r="C14" s="186" t="str">
        <f ca="1">IF(LEN(A14)=0,"",INDEX('Smelter Look-up'!$C:$C,MATCH($A14,'Smelter Look-up'!$E:$E,0)))</f>
        <v>Kennametal Huntsville</v>
      </c>
      <c r="D14" s="233"/>
      <c r="E14" s="182" t="str">
        <f ca="1">IF(ISERROR($V14),"",OFFSET('Smelter Look-up'!$D$4,$V14-4,0)&amp;"")</f>
        <v>UNITED STATES OF AMERICA</v>
      </c>
      <c r="F14" s="182" t="str">
        <f ca="1">IF(ISERROR($V14),"",OFFSET('Smelter Look-up'!$E$4,$V14-4,0))</f>
        <v>CID000105</v>
      </c>
      <c r="G14" s="182" t="str">
        <f ca="1">IF(C14=$X$4,IF(ISERROR($V14),"Enter smelter details","RMI"),IF(ISERROR($V14),"",OFFSET('Smelter Look-up'!$F$4,$V14-4,0)))</f>
        <v>RMI</v>
      </c>
      <c r="H14" s="183">
        <f ca="1">IF(ISERROR($V14),"",OFFSET('Smelter Look-up'!$G$4,$V14-4,0))</f>
        <v>0</v>
      </c>
      <c r="I14" s="184" t="str">
        <f ca="1">IF(ISERROR($V14),"",OFFSET('Smelter Look-up'!$H$4,$V14-4,0))</f>
        <v>Huntsville</v>
      </c>
      <c r="J14" s="184" t="str">
        <f ca="1">IF(ISERROR($V14),"",OFFSET('Smelter Look-up'!$I$4,$V14-4,0))</f>
        <v>Alabama</v>
      </c>
      <c r="K14" s="225"/>
      <c r="L14" s="225"/>
      <c r="M14" s="225"/>
      <c r="N14" s="225"/>
      <c r="O14" s="225"/>
      <c r="P14" s="185"/>
      <c r="Q14" s="226"/>
      <c r="R14" s="182" t="str">
        <f ca="1">IF(ISERROR($V14),"",OFFSET('Smelter Look-up'!$C$4,$V14-4,0)&amp;"")</f>
        <v>Kennametal Huntsville</v>
      </c>
      <c r="S14" s="181" t="str">
        <f t="shared" ca="1" si="3"/>
        <v>US</v>
      </c>
      <c r="T14" s="181" t="str">
        <f ca="1">IF(B14="","",IF(ISERROR(MATCH($J14,SorP!$B$1:$B$6230,0)),"",INDIRECT("'SorP'!$A$"&amp;MATCH($J14,SorP!$B$1:$B$6230,0))))</f>
        <v>US-AL</v>
      </c>
      <c r="U14" s="201"/>
      <c r="V14" s="227">
        <f ca="1">IF(C14="",NA(),IF(OR(C14="Smelter not listed",C14="Smelter not yet identified"),MATCH($B14&amp;$D14,'Smelter Look-up'!$J:$J,0),MATCH($B14&amp;$C14,'Smelter Look-up'!$J:$J,0)))</f>
        <v>604</v>
      </c>
      <c r="X14" s="228">
        <f t="shared" ca="1" si="4"/>
        <v>0</v>
      </c>
      <c r="AB14" s="229" t="str">
        <f t="shared" ca="1" si="5"/>
        <v>TungstenKennametal Huntsville</v>
      </c>
    </row>
    <row r="15" spans="1:34" s="228" customFormat="1" ht="19.95" customHeight="1">
      <c r="A15" s="266" t="s">
        <v>658</v>
      </c>
      <c r="B15" s="182" t="str">
        <f ca="1">IF(LEN(A15)=0,"",INDEX('Smelter Look-up'!$A:$A,MATCH($A15,'Smelter Look-up'!$E:$E,0)))</f>
        <v>Gold</v>
      </c>
      <c r="C15" s="186" t="str">
        <f ca="1">IF(LEN(A15)=0,"",INDEX('Smelter Look-up'!$C:$C,MATCH($A15,'Smelter Look-up'!$E:$E,0)))</f>
        <v>Aurubis AG</v>
      </c>
      <c r="D15" s="233"/>
      <c r="E15" s="182" t="str">
        <f ca="1">IF(ISERROR($V15),"",OFFSET('Smelter Look-up'!$D$4,$V15-4,0)&amp;"")</f>
        <v>GERMANY</v>
      </c>
      <c r="F15" s="182" t="str">
        <f ca="1">IF(ISERROR($V15),"",OFFSET('Smelter Look-up'!$E$4,$V15-4,0))</f>
        <v>CID000113</v>
      </c>
      <c r="G15" s="182" t="str">
        <f ca="1">IF(C15=$X$4,IF(ISERROR($V15),"Enter smelter details","RMI"),IF(ISERROR($V15),"",OFFSET('Smelter Look-up'!$F$4,$V15-4,0)))</f>
        <v>RMI</v>
      </c>
      <c r="H15" s="183">
        <f ca="1">IF(ISERROR($V15),"",OFFSET('Smelter Look-up'!$G$4,$V15-4,0))</f>
        <v>0</v>
      </c>
      <c r="I15" s="184" t="str">
        <f ca="1">IF(ISERROR($V15),"",OFFSET('Smelter Look-up'!$H$4,$V15-4,0))</f>
        <v>Hamburg</v>
      </c>
      <c r="J15" s="184" t="str">
        <f ca="1">IF(ISERROR($V15),"",OFFSET('Smelter Look-up'!$I$4,$V15-4,0))</f>
        <v>Hamburg</v>
      </c>
      <c r="K15" s="225"/>
      <c r="L15" s="225"/>
      <c r="M15" s="225"/>
      <c r="N15" s="225"/>
      <c r="O15" s="225"/>
      <c r="P15" s="185"/>
      <c r="Q15" s="226"/>
      <c r="R15" s="182" t="str">
        <f ca="1">IF(ISERROR($V15),"",OFFSET('Smelter Look-up'!$C$4,$V15-4,0)&amp;"")</f>
        <v>Aurubis AG</v>
      </c>
      <c r="S15" s="181" t="str">
        <f t="shared" ca="1" si="3"/>
        <v>DE</v>
      </c>
      <c r="T15" s="181" t="str">
        <f ca="1">IF(B15="","",IF(ISERROR(MATCH($J15,SorP!$B$1:$B$6230,0)),"",INDIRECT("'SorP'!$A$"&amp;MATCH($J15,SorP!$B$1:$B$6230,0))))</f>
        <v>DE-HH</v>
      </c>
      <c r="U15" s="201"/>
      <c r="V15" s="227">
        <f ca="1">IF(C15="",NA(),IF(OR(C15="Smelter not listed",C15="Smelter not yet identified"),MATCH($B15&amp;$D15,'Smelter Look-up'!$J:$J,0),MATCH($B15&amp;$C15,'Smelter Look-up'!$J:$J,0)))</f>
        <v>37</v>
      </c>
      <c r="X15" s="228">
        <f t="shared" ca="1" si="4"/>
        <v>0</v>
      </c>
      <c r="AB15" s="229" t="str">
        <f t="shared" ca="1" si="5"/>
        <v>GoldAurubis AG</v>
      </c>
    </row>
    <row r="16" spans="1:34" s="228" customFormat="1" ht="19.95" customHeight="1">
      <c r="A16" s="266" t="s">
        <v>659</v>
      </c>
      <c r="B16" s="182" t="str">
        <f ca="1">IF(LEN(A16)=0,"",INDEX('Smelter Look-up'!$A:$A,MATCH($A16,'Smelter Look-up'!$E:$E,0)))</f>
        <v>Gold</v>
      </c>
      <c r="C16" s="186" t="str">
        <f ca="1">IF(LEN(A16)=0,"",INDEX('Smelter Look-up'!$C:$C,MATCH($A16,'Smelter Look-up'!$E:$E,0)))</f>
        <v>Bangko Sentral ng Pilipinas (Central Bank of the Philippines)</v>
      </c>
      <c r="D16" s="233"/>
      <c r="E16" s="182" t="str">
        <f ca="1">IF(ISERROR($V16),"",OFFSET('Smelter Look-up'!$D$4,$V16-4,0)&amp;"")</f>
        <v>PHILIPPINES</v>
      </c>
      <c r="F16" s="182" t="str">
        <f ca="1">IF(ISERROR($V16),"",OFFSET('Smelter Look-up'!$E$4,$V16-4,0))</f>
        <v>CID000128</v>
      </c>
      <c r="G16" s="182" t="str">
        <f ca="1">IF(C16=$X$4,IF(ISERROR($V16),"Enter smelter details","RMI"),IF(ISERROR($V16),"",OFFSET('Smelter Look-up'!$F$4,$V16-4,0)))</f>
        <v>RMI</v>
      </c>
      <c r="H16" s="183">
        <f ca="1">IF(ISERROR($V16),"",OFFSET('Smelter Look-up'!$G$4,$V16-4,0))</f>
        <v>0</v>
      </c>
      <c r="I16" s="184" t="str">
        <f ca="1">IF(ISERROR($V16),"",OFFSET('Smelter Look-up'!$H$4,$V16-4,0))</f>
        <v>Quezon City</v>
      </c>
      <c r="J16" s="184" t="str">
        <f ca="1">IF(ISERROR($V16),"",OFFSET('Smelter Look-up'!$I$4,$V16-4,0))</f>
        <v>Rizal</v>
      </c>
      <c r="K16" s="225"/>
      <c r="L16" s="225"/>
      <c r="M16" s="225"/>
      <c r="N16" s="225"/>
      <c r="O16" s="225"/>
      <c r="P16" s="185"/>
      <c r="Q16" s="226"/>
      <c r="R16" s="182" t="str">
        <f ca="1">IF(ISERROR($V16),"",OFFSET('Smelter Look-up'!$C$4,$V16-4,0)&amp;"")</f>
        <v>Bangko Sentral ng Pilipinas (Central Bank of the Philippines)</v>
      </c>
      <c r="S16" s="181" t="str">
        <f t="shared" ca="1" si="3"/>
        <v>PH</v>
      </c>
      <c r="T16" s="181" t="str">
        <f ca="1">IF(B16="","",IF(ISERROR(MATCH($J16,SorP!$B$1:$B$6230,0)),"",INDIRECT("'SorP'!$A$"&amp;MATCH($J16,SorP!$B$1:$B$6230,0))))</f>
        <v>PH-RIZ</v>
      </c>
      <c r="U16" s="201"/>
      <c r="V16" s="227">
        <f ca="1">IF(C16="",NA(),IF(OR(C16="Smelter not listed",C16="Smelter not yet identified"),MATCH($B16&amp;$D16,'Smelter Look-up'!$J:$J,0),MATCH($B16&amp;$C16,'Smelter Look-up'!$J:$J,0)))</f>
        <v>41</v>
      </c>
      <c r="X16" s="228">
        <f t="shared" ca="1" si="4"/>
        <v>0</v>
      </c>
      <c r="AB16" s="229" t="str">
        <f t="shared" ca="1" si="5"/>
        <v>GoldBangko Sentral ng Pilipinas (Central Bank of the Philippines)</v>
      </c>
    </row>
    <row r="17" spans="1:28" s="228" customFormat="1" ht="19.95" customHeight="1">
      <c r="A17" s="266" t="s">
        <v>660</v>
      </c>
      <c r="B17" s="182" t="str">
        <f ca="1">IF(LEN(A17)=0,"",INDEX('Smelter Look-up'!$A:$A,MATCH($A17,'Smelter Look-up'!$E:$E,0)))</f>
        <v>Gold</v>
      </c>
      <c r="C17" s="186" t="str">
        <f ca="1">IF(LEN(A17)=0,"",INDEX('Smelter Look-up'!$C:$C,MATCH($A17,'Smelter Look-up'!$E:$E,0)))</f>
        <v>Boliden AB</v>
      </c>
      <c r="D17" s="233"/>
      <c r="E17" s="182" t="str">
        <f ca="1">IF(ISERROR($V17),"",OFFSET('Smelter Look-up'!$D$4,$V17-4,0)&amp;"")</f>
        <v>SWEDEN</v>
      </c>
      <c r="F17" s="182" t="str">
        <f ca="1">IF(ISERROR($V17),"",OFFSET('Smelter Look-up'!$E$4,$V17-4,0))</f>
        <v>CID000157</v>
      </c>
      <c r="G17" s="182" t="str">
        <f ca="1">IF(C17=$X$4,IF(ISERROR($V17),"Enter smelter details","RMI"),IF(ISERROR($V17),"",OFFSET('Smelter Look-up'!$F$4,$V17-4,0)))</f>
        <v>RMI</v>
      </c>
      <c r="H17" s="183">
        <f ca="1">IF(ISERROR($V17),"",OFFSET('Smelter Look-up'!$G$4,$V17-4,0))</f>
        <v>0</v>
      </c>
      <c r="I17" s="184" t="str">
        <f ca="1">IF(ISERROR($V17),"",OFFSET('Smelter Look-up'!$H$4,$V17-4,0))</f>
        <v>Skelleftehamn</v>
      </c>
      <c r="J17" s="184" t="str">
        <f ca="1">IF(ISERROR($V17),"",OFFSET('Smelter Look-up'!$I$4,$V17-4,0))</f>
        <v>Västerbottens län [SE-24]</v>
      </c>
      <c r="K17" s="225"/>
      <c r="L17" s="225"/>
      <c r="M17" s="225"/>
      <c r="N17" s="225"/>
      <c r="O17" s="225"/>
      <c r="P17" s="185"/>
      <c r="Q17" s="226"/>
      <c r="R17" s="182" t="str">
        <f ca="1">IF(ISERROR($V17),"",OFFSET('Smelter Look-up'!$C$4,$V17-4,0)&amp;"")</f>
        <v>Boliden AB</v>
      </c>
      <c r="S17" s="181" t="str">
        <f t="shared" ca="1" si="3"/>
        <v>SE</v>
      </c>
      <c r="T17" s="181" t="str">
        <f ca="1">IF(B17="","",IF(ISERROR(MATCH($J17,SorP!$B$1:$B$6230,0)),"",INDIRECT("'SorP'!$A$"&amp;MATCH($J17,SorP!$B$1:$B$6230,0))))</f>
        <v>SE-AC</v>
      </c>
      <c r="U17" s="201"/>
      <c r="V17" s="227">
        <f ca="1">IF(C17="",NA(),IF(OR(C17="Smelter not listed",C17="Smelter not yet identified"),MATCH($B17&amp;$D17,'Smelter Look-up'!$J:$J,0),MATCH($B17&amp;$C17,'Smelter Look-up'!$J:$J,0)))</f>
        <v>42</v>
      </c>
      <c r="X17" s="228">
        <f t="shared" ca="1" si="4"/>
        <v>0</v>
      </c>
      <c r="AB17" s="229" t="str">
        <f t="shared" ca="1" si="5"/>
        <v>GoldBoliden AB</v>
      </c>
    </row>
    <row r="18" spans="1:28" s="228" customFormat="1" ht="19.95" customHeight="1">
      <c r="A18" s="181" t="s">
        <v>662</v>
      </c>
      <c r="B18" s="182" t="str">
        <f ca="1">IF(LEN(A18)=0,"",INDEX('Smelter Look-up'!$A:$A,MATCH($A18,'Smelter Look-up'!$E:$E,0)))</f>
        <v>Gold</v>
      </c>
      <c r="C18" s="186" t="str">
        <f ca="1">IF(LEN(A18)=0,"",INDEX('Smelter Look-up'!$C:$C,MATCH($A18,'Smelter Look-up'!$E:$E,0)))</f>
        <v>C. Hafner GmbH + Co. KG</v>
      </c>
      <c r="D18" s="233"/>
      <c r="E18" s="182" t="str">
        <f ca="1">IF(ISERROR($V18),"",OFFSET('Smelter Look-up'!$D$4,$V18-4,0)&amp;"")</f>
        <v>GERMANY</v>
      </c>
      <c r="F18" s="182" t="str">
        <f ca="1">IF(ISERROR($V18),"",OFFSET('Smelter Look-up'!$E$4,$V18-4,0))</f>
        <v>CID000176</v>
      </c>
      <c r="G18" s="182" t="str">
        <f ca="1">IF(C18=$X$4,IF(ISERROR($V18),"Enter smelter details","RMI"),IF(ISERROR($V18),"",OFFSET('Smelter Look-up'!$F$4,$V18-4,0)))</f>
        <v>RMI</v>
      </c>
      <c r="H18" s="183">
        <f ca="1">IF(ISERROR($V18),"",OFFSET('Smelter Look-up'!$G$4,$V18-4,0))</f>
        <v>0</v>
      </c>
      <c r="I18" s="184" t="str">
        <f ca="1">IF(ISERROR($V18),"",OFFSET('Smelter Look-up'!$H$4,$V18-4,0))</f>
        <v>Pforzheim</v>
      </c>
      <c r="J18" s="184" t="str">
        <f ca="1">IF(ISERROR($V18),"",OFFSET('Smelter Look-up'!$I$4,$V18-4,0))</f>
        <v>Baden-Württemberg</v>
      </c>
      <c r="K18" s="225"/>
      <c r="L18" s="225"/>
      <c r="M18" s="225"/>
      <c r="N18" s="225"/>
      <c r="O18" s="225"/>
      <c r="P18" s="185"/>
      <c r="Q18" s="226"/>
      <c r="R18" s="182" t="str">
        <f ca="1">IF(ISERROR($V18),"",OFFSET('Smelter Look-up'!$C$4,$V18-4,0)&amp;"")</f>
        <v>C. Hafner GmbH + Co. KG</v>
      </c>
      <c r="S18" s="181" t="str">
        <f t="shared" ca="1" si="3"/>
        <v>DE</v>
      </c>
      <c r="T18" s="181" t="str">
        <f ca="1">IF(B18="","",IF(ISERROR(MATCH($J18,SorP!$B$1:$B$6230,0)),"",INDIRECT("'SorP'!$A$"&amp;MATCH($J18,SorP!$B$1:$B$6230,0))))</f>
        <v>DE-BW</v>
      </c>
      <c r="U18" s="201"/>
      <c r="V18" s="227">
        <f ca="1">IF(C18="",NA(),IF(OR(C18="Smelter not listed",C18="Smelter not yet identified"),MATCH($B18&amp;$D18,'Smelter Look-up'!$J:$J,0),MATCH($B18&amp;$C18,'Smelter Look-up'!$J:$J,0)))</f>
        <v>43</v>
      </c>
      <c r="X18" s="228">
        <f t="shared" ca="1" si="4"/>
        <v>0</v>
      </c>
      <c r="AB18" s="229" t="str">
        <f t="shared" ca="1" si="5"/>
        <v>GoldC. Hafner GmbH + Co. KG</v>
      </c>
    </row>
    <row r="19" spans="1:28" s="228" customFormat="1" ht="75.599999999999994">
      <c r="A19" s="181" t="s">
        <v>664</v>
      </c>
      <c r="B19" s="182" t="str">
        <f ca="1">IF(LEN(A19)=0,"",INDEX('Smelter Look-up'!$A:$A,MATCH($A19,'Smelter Look-up'!$E:$E,0)))</f>
        <v>Gold</v>
      </c>
      <c r="C19" s="186" t="str">
        <f ca="1">IF(LEN(A19)=0,"",INDEX('Smelter Look-up'!$C:$C,MATCH($A19,'Smelter Look-up'!$E:$E,0)))</f>
        <v>CCR Refinery - Glencore Canada Corporation</v>
      </c>
      <c r="D19" s="233"/>
      <c r="E19" s="182" t="str">
        <f ca="1">IF(ISERROR($V19),"",OFFSET('Smelter Look-up'!$D$4,$V19-4,0)&amp;"")</f>
        <v>CANADA</v>
      </c>
      <c r="F19" s="182" t="str">
        <f ca="1">IF(ISERROR($V19),"",OFFSET('Smelter Look-up'!$E$4,$V19-4,0))</f>
        <v>CID000185</v>
      </c>
      <c r="G19" s="182" t="str">
        <f ca="1">IF(C19=$X$4,IF(ISERROR($V19),"Enter smelter details","RMI"),IF(ISERROR($V19),"",OFFSET('Smelter Look-up'!$F$4,$V19-4,0)))</f>
        <v>RMI</v>
      </c>
      <c r="H19" s="183">
        <f ca="1">IF(ISERROR($V19),"",OFFSET('Smelter Look-up'!$G$4,$V19-4,0))</f>
        <v>0</v>
      </c>
      <c r="I19" s="184" t="str">
        <f ca="1">IF(ISERROR($V19),"",OFFSET('Smelter Look-up'!$H$4,$V19-4,0))</f>
        <v>Montréal</v>
      </c>
      <c r="J19" s="184" t="str">
        <f ca="1">IF(ISERROR($V19),"",OFFSET('Smelter Look-up'!$I$4,$V19-4,0))</f>
        <v>Quebec</v>
      </c>
      <c r="K19" s="225"/>
      <c r="L19" s="225"/>
      <c r="M19" s="225"/>
      <c r="N19" s="225"/>
      <c r="O19" s="225"/>
      <c r="P19" s="185"/>
      <c r="Q19" s="226"/>
      <c r="R19" s="182" t="str">
        <f ca="1">IF(ISERROR($V19),"",OFFSET('Smelter Look-up'!$C$4,$V19-4,0)&amp;"")</f>
        <v>CCR Refinery - Glencore Canada Corporation</v>
      </c>
      <c r="S19" s="181" t="str">
        <f t="shared" ca="1" si="3"/>
        <v>CA</v>
      </c>
      <c r="T19" s="181" t="str">
        <f ca="1">IF(B19="","",IF(ISERROR(MATCH($J19,SorP!$B$1:$B$6230,0)),"",INDIRECT("'SorP'!$A$"&amp;MATCH($J19,SorP!$B$1:$B$6230,0))))</f>
        <v>CA-QC</v>
      </c>
      <c r="U19" s="201"/>
      <c r="V19" s="227">
        <f ca="1">IF(C19="",NA(),IF(OR(C19="Smelter not listed",C19="Smelter not yet identified"),MATCH($B19&amp;$D19,'Smelter Look-up'!$J:$J,0),MATCH($B19&amp;$C19,'Smelter Look-up'!$J:$J,0)))</f>
        <v>47</v>
      </c>
      <c r="X19" s="228">
        <f t="shared" ca="1" si="4"/>
        <v>0</v>
      </c>
      <c r="AB19" s="229" t="str">
        <f t="shared" ca="1" si="5"/>
        <v>GoldCCR Refinery - Glencore Canada Corporation</v>
      </c>
    </row>
    <row r="20" spans="1:28" s="228" customFormat="1" ht="50.4">
      <c r="A20" s="181" t="s">
        <v>665</v>
      </c>
      <c r="B20" s="182" t="str">
        <f ca="1">IF(LEN(A20)=0,"",INDEX('Smelter Look-up'!$A:$A,MATCH($A20,'Smelter Look-up'!$E:$E,0)))</f>
        <v>Gold</v>
      </c>
      <c r="C20" s="186" t="str">
        <f ca="1">IF(LEN(A20)=0,"",INDEX('Smelter Look-up'!$C:$C,MATCH($A20,'Smelter Look-up'!$E:$E,0)))</f>
        <v>Cendres + Metaux S.A.</v>
      </c>
      <c r="D20" s="233"/>
      <c r="E20" s="182" t="str">
        <f ca="1">IF(ISERROR($V20),"",OFFSET('Smelter Look-up'!$D$4,$V20-4,0)&amp;"")</f>
        <v>SWITZERLAND</v>
      </c>
      <c r="F20" s="182" t="str">
        <f ca="1">IF(ISERROR($V20),"",OFFSET('Smelter Look-up'!$E$4,$V20-4,0))</f>
        <v>CID000189</v>
      </c>
      <c r="G20" s="182" t="str">
        <f ca="1">IF(C20=$X$4,IF(ISERROR($V20),"Enter smelter details","RMI"),IF(ISERROR($V20),"",OFFSET('Smelter Look-up'!$F$4,$V20-4,0)))</f>
        <v>RMI</v>
      </c>
      <c r="H20" s="183">
        <f ca="1">IF(ISERROR($V20),"",OFFSET('Smelter Look-up'!$G$4,$V20-4,0))</f>
        <v>0</v>
      </c>
      <c r="I20" s="184" t="str">
        <f ca="1">IF(ISERROR($V20),"",OFFSET('Smelter Look-up'!$H$4,$V20-4,0))</f>
        <v>Biel-Bienne</v>
      </c>
      <c r="J20" s="184" t="str">
        <f ca="1">IF(ISERROR($V20),"",OFFSET('Smelter Look-up'!$I$4,$V20-4,0))</f>
        <v>Bern</v>
      </c>
      <c r="K20" s="225"/>
      <c r="L20" s="225"/>
      <c r="M20" s="225"/>
      <c r="N20" s="225"/>
      <c r="O20" s="225"/>
      <c r="P20" s="185"/>
      <c r="Q20" s="226"/>
      <c r="R20" s="182" t="str">
        <f ca="1">IF(ISERROR($V20),"",OFFSET('Smelter Look-up'!$C$4,$V20-4,0)&amp;"")</f>
        <v>Cendres + Metaux S.A.</v>
      </c>
      <c r="S20" s="181" t="str">
        <f t="shared" ca="1" si="3"/>
        <v>CH</v>
      </c>
      <c r="T20" s="181" t="str">
        <f ca="1">IF(B20="","",IF(ISERROR(MATCH($J20,SorP!$B$1:$B$6230,0)),"",INDIRECT("'SorP'!$A$"&amp;MATCH($J20,SorP!$B$1:$B$6230,0))))</f>
        <v>CH-BE</v>
      </c>
      <c r="U20" s="201"/>
      <c r="V20" s="227">
        <f ca="1">IF(C20="",NA(),IF(OR(C20="Smelter not listed",C20="Smelter not yet identified"),MATCH($B20&amp;$D20,'Smelter Look-up'!$J:$J,0),MATCH($B20&amp;$C20,'Smelter Look-up'!$J:$J,0)))</f>
        <v>49</v>
      </c>
      <c r="X20" s="228">
        <f t="shared" ca="1" si="4"/>
        <v>0</v>
      </c>
      <c r="AB20" s="229" t="str">
        <f t="shared" ca="1" si="5"/>
        <v>GoldCendres + Metaux S.A.</v>
      </c>
    </row>
    <row r="21" spans="1:28" s="228" customFormat="1" ht="100.8">
      <c r="A21" s="181" t="s">
        <v>747</v>
      </c>
      <c r="B21" s="182" t="str">
        <f ca="1">IF(LEN(A21)=0,"",INDEX('Smelter Look-up'!$A:$A,MATCH($A21,'Smelter Look-up'!$E:$E,0)))</f>
        <v>Tantalum</v>
      </c>
      <c r="C21" s="186" t="str">
        <f ca="1">IF(LEN(A21)=0,"",INDEX('Smelter Look-up'!$C:$C,MATCH($A21,'Smelter Look-up'!$E:$E,0)))</f>
        <v>Changsha South Tantalum Niobium Co., Ltd.</v>
      </c>
      <c r="D21" s="233"/>
      <c r="E21" s="182" t="str">
        <f ca="1">IF(ISERROR($V21),"",OFFSET('Smelter Look-up'!$D$4,$V21-4,0)&amp;"")</f>
        <v>CHINA</v>
      </c>
      <c r="F21" s="182" t="str">
        <f ca="1">IF(ISERROR($V21),"",OFFSET('Smelter Look-up'!$E$4,$V21-4,0))</f>
        <v>CID000211</v>
      </c>
      <c r="G21" s="182" t="str">
        <f ca="1">IF(C21=$X$4,IF(ISERROR($V21),"Enter smelter details","RMI"),IF(ISERROR($V21),"",OFFSET('Smelter Look-up'!$F$4,$V21-4,0)))</f>
        <v>RMI</v>
      </c>
      <c r="H21" s="183">
        <f ca="1">IF(ISERROR($V21),"",OFFSET('Smelter Look-up'!$G$4,$V21-4,0))</f>
        <v>0</v>
      </c>
      <c r="I21" s="184" t="str">
        <f ca="1">IF(ISERROR($V21),"",OFFSET('Smelter Look-up'!$H$4,$V21-4,0))</f>
        <v>Changsha</v>
      </c>
      <c r="J21" s="184" t="str">
        <f ca="1">IF(ISERROR($V21),"",OFFSET('Smelter Look-up'!$I$4,$V21-4,0))</f>
        <v>Hunan Sheng</v>
      </c>
      <c r="K21" s="225"/>
      <c r="L21" s="225"/>
      <c r="M21" s="225"/>
      <c r="N21" s="225"/>
      <c r="O21" s="225"/>
      <c r="P21" s="185"/>
      <c r="Q21" s="226"/>
      <c r="R21" s="182" t="str">
        <f ca="1">IF(ISERROR($V21),"",OFFSET('Smelter Look-up'!$C$4,$V21-4,0)&amp;"")</f>
        <v>Changsha South Tantalum Niobium Co., Ltd.</v>
      </c>
      <c r="S21" s="181" t="str">
        <f t="shared" ca="1" si="3"/>
        <v>CN</v>
      </c>
      <c r="T21" s="181" t="str">
        <f ca="1">IF(B21="","",IF(ISERROR(MATCH($J21,SorP!$B$1:$B$6230,0)),"",INDIRECT("'SorP'!$A$"&amp;MATCH($J21,SorP!$B$1:$B$6230,0))))</f>
        <v>CN-HN</v>
      </c>
      <c r="U21" s="201"/>
      <c r="V21" s="227">
        <f ca="1">IF(C21="",NA(),IF(OR(C21="Smelter not listed",C21="Smelter not yet identified"),MATCH($B21&amp;$D21,'Smelter Look-up'!$J:$J,0),MATCH($B21&amp;$C21,'Smelter Look-up'!$J:$J,0)))</f>
        <v>325</v>
      </c>
      <c r="X21" s="228">
        <f t="shared" ca="1" si="4"/>
        <v>0</v>
      </c>
      <c r="AB21" s="229" t="str">
        <f t="shared" ca="1" si="5"/>
        <v>TantalumChangsha South Tantalum Niobium Co., Ltd.</v>
      </c>
    </row>
    <row r="22" spans="1:28" s="228" customFormat="1" ht="88.2">
      <c r="A22" s="181" t="s">
        <v>794</v>
      </c>
      <c r="B22" s="182" t="str">
        <f ca="1">IF(LEN(A22)=0,"",INDEX('Smelter Look-up'!$A:$A,MATCH($A22,'Smelter Look-up'!$E:$E,0)))</f>
        <v>Tungsten</v>
      </c>
      <c r="C22" s="186" t="str">
        <f ca="1">IF(LEN(A22)=0,"",INDEX('Smelter Look-up'!$C:$C,MATCH($A22,'Smelter Look-up'!$E:$E,0)))</f>
        <v>Guangdong Xianglu Tungsten Co., Ltd.</v>
      </c>
      <c r="D22" s="233"/>
      <c r="E22" s="182" t="str">
        <f ca="1">IF(ISERROR($V22),"",OFFSET('Smelter Look-up'!$D$4,$V22-4,0)&amp;"")</f>
        <v>CHINA</v>
      </c>
      <c r="F22" s="182" t="str">
        <f ca="1">IF(ISERROR($V22),"",OFFSET('Smelter Look-up'!$E$4,$V22-4,0))</f>
        <v>CID000218</v>
      </c>
      <c r="G22" s="182" t="str">
        <f ca="1">IF(C22=$X$4,IF(ISERROR($V22),"Enter smelter details","RMI"),IF(ISERROR($V22),"",OFFSET('Smelter Look-up'!$F$4,$V22-4,0)))</f>
        <v>RMI</v>
      </c>
      <c r="H22" s="183">
        <f ca="1">IF(ISERROR($V22),"",OFFSET('Smelter Look-up'!$G$4,$V22-4,0))</f>
        <v>0</v>
      </c>
      <c r="I22" s="184" t="str">
        <f ca="1">IF(ISERROR($V22),"",OFFSET('Smelter Look-up'!$H$4,$V22-4,0))</f>
        <v>Chaozhou</v>
      </c>
      <c r="J22" s="184" t="str">
        <f ca="1">IF(ISERROR($V22),"",OFFSET('Smelter Look-up'!$I$4,$V22-4,0))</f>
        <v>Guangdong Sheng</v>
      </c>
      <c r="K22" s="225"/>
      <c r="L22" s="225"/>
      <c r="M22" s="225"/>
      <c r="N22" s="225"/>
      <c r="O22" s="225"/>
      <c r="P22" s="185"/>
      <c r="Q22" s="226"/>
      <c r="R22" s="182" t="str">
        <f ca="1">IF(ISERROR($V22),"",OFFSET('Smelter Look-up'!$C$4,$V22-4,0)&amp;"")</f>
        <v>Guangdong Xianglu Tungsten Co., Ltd.</v>
      </c>
      <c r="S22" s="181" t="str">
        <f t="shared" ca="1" si="3"/>
        <v>CN</v>
      </c>
      <c r="T22" s="181" t="str">
        <f ca="1">IF(B22="","",IF(ISERROR(MATCH($J22,SorP!$B$1:$B$6230,0)),"",INDIRECT("'SorP'!$A$"&amp;MATCH($J22,SorP!$B$1:$B$6230,0))))</f>
        <v>CN-GD</v>
      </c>
      <c r="U22" s="201"/>
      <c r="V22" s="227">
        <f ca="1">IF(C22="",NA(),IF(OR(C22="Smelter not listed",C22="Smelter not yet identified"),MATCH($B22&amp;$D22,'Smelter Look-up'!$J:$J,0),MATCH($B22&amp;$C22,'Smelter Look-up'!$J:$J,0)))</f>
        <v>582</v>
      </c>
      <c r="X22" s="228">
        <f t="shared" ca="1" si="4"/>
        <v>0</v>
      </c>
      <c r="AB22" s="229" t="str">
        <f t="shared" ca="1" si="5"/>
        <v>TungstenGuangdong Xianglu Tungsten Co., Ltd.</v>
      </c>
    </row>
    <row r="23" spans="1:28" s="228" customFormat="1" ht="100.8">
      <c r="A23" s="181" t="s">
        <v>2299</v>
      </c>
      <c r="B23" s="182" t="str">
        <f ca="1">IF(LEN(A23)=0,"",INDEX('Smelter Look-up'!$A:$A,MATCH($A23,'Smelter Look-up'!$E:$E,0)))</f>
        <v>Tin</v>
      </c>
      <c r="C23" s="186" t="str">
        <f ca="1">IF(LEN(A23)=0,"",INDEX('Smelter Look-up'!$C:$C,MATCH($A23,'Smelter Look-up'!$E:$E,0)))</f>
        <v>Chenzhou Yunxiang Mining and Metallurgy Co., Ltd.</v>
      </c>
      <c r="D23" s="233"/>
      <c r="E23" s="182" t="str">
        <f ca="1">IF(ISERROR($V23),"",OFFSET('Smelter Look-up'!$D$4,$V23-4,0)&amp;"")</f>
        <v>CHINA</v>
      </c>
      <c r="F23" s="182" t="str">
        <f ca="1">IF(ISERROR($V23),"",OFFSET('Smelter Look-up'!$E$4,$V23-4,0))</f>
        <v>CID000228</v>
      </c>
      <c r="G23" s="182" t="str">
        <f ca="1">IF(C23=$X$4,IF(ISERROR($V23),"Enter smelter details","RMI"),IF(ISERROR($V23),"",OFFSET('Smelter Look-up'!$F$4,$V23-4,0)))</f>
        <v>RMI</v>
      </c>
      <c r="H23" s="183">
        <f ca="1">IF(ISERROR($V23),"",OFFSET('Smelter Look-up'!$G$4,$V23-4,0))</f>
        <v>0</v>
      </c>
      <c r="I23" s="184" t="str">
        <f ca="1">IF(ISERROR($V23),"",OFFSET('Smelter Look-up'!$H$4,$V23-4,0))</f>
        <v>Chenzhou</v>
      </c>
      <c r="J23" s="184" t="str">
        <f ca="1">IF(ISERROR($V23),"",OFFSET('Smelter Look-up'!$I$4,$V23-4,0))</f>
        <v>Hunan Sheng</v>
      </c>
      <c r="K23" s="225"/>
      <c r="L23" s="225"/>
      <c r="M23" s="225"/>
      <c r="N23" s="225"/>
      <c r="O23" s="225"/>
      <c r="P23" s="185"/>
      <c r="Q23" s="226"/>
      <c r="R23" s="182" t="str">
        <f ca="1">IF(ISERROR($V23),"",OFFSET('Smelter Look-up'!$C$4,$V23-4,0)&amp;"")</f>
        <v>Chenzhou Yunxiang Mining and Metallurgy Co., Ltd.</v>
      </c>
      <c r="S23" s="181" t="str">
        <f t="shared" ca="1" si="3"/>
        <v>CN</v>
      </c>
      <c r="T23" s="181" t="str">
        <f ca="1">IF(B23="","",IF(ISERROR(MATCH($J23,SorP!$B$1:$B$6230,0)),"",INDIRECT("'SorP'!$A$"&amp;MATCH($J23,SorP!$B$1:$B$6230,0))))</f>
        <v>CN-HN</v>
      </c>
      <c r="U23" s="201"/>
      <c r="V23" s="227">
        <f ca="1">IF(C23="",NA(),IF(OR(C23="Smelter not listed",C23="Smelter not yet identified"),MATCH($B23&amp;$D23,'Smelter Look-up'!$J:$J,0),MATCH($B23&amp;$C23,'Smelter Look-up'!$J:$J,0)))</f>
        <v>399</v>
      </c>
      <c r="X23" s="228">
        <f t="shared" ca="1" si="4"/>
        <v>0</v>
      </c>
      <c r="AB23" s="229" t="str">
        <f t="shared" ca="1" si="5"/>
        <v>TinChenzhou Yunxiang Mining and Metallurgy Co., Ltd.</v>
      </c>
    </row>
    <row r="24" spans="1:28" s="228" customFormat="1" ht="37.799999999999997">
      <c r="A24" s="181" t="s">
        <v>666</v>
      </c>
      <c r="B24" s="182" t="str">
        <f ca="1">IF(LEN(A24)=0,"",INDEX('Smelter Look-up'!$A:$A,MATCH($A24,'Smelter Look-up'!$E:$E,0)))</f>
        <v>Gold</v>
      </c>
      <c r="C24" s="186" t="str">
        <f ca="1">IF(LEN(A24)=0,"",INDEX('Smelter Look-up'!$C:$C,MATCH($A24,'Smelter Look-up'!$E:$E,0)))</f>
        <v>Chimet S.p.A.</v>
      </c>
      <c r="D24" s="233"/>
      <c r="E24" s="182" t="str">
        <f ca="1">IF(ISERROR($V24),"",OFFSET('Smelter Look-up'!$D$4,$V24-4,0)&amp;"")</f>
        <v>ITALY</v>
      </c>
      <c r="F24" s="182" t="str">
        <f ca="1">IF(ISERROR($V24),"",OFFSET('Smelter Look-up'!$E$4,$V24-4,0))</f>
        <v>CID000233</v>
      </c>
      <c r="G24" s="182" t="str">
        <f ca="1">IF(C24=$X$4,IF(ISERROR($V24),"Enter smelter details","RMI"),IF(ISERROR($V24),"",OFFSET('Smelter Look-up'!$F$4,$V24-4,0)))</f>
        <v>RMI</v>
      </c>
      <c r="H24" s="183">
        <f ca="1">IF(ISERROR($V24),"",OFFSET('Smelter Look-up'!$G$4,$V24-4,0))</f>
        <v>0</v>
      </c>
      <c r="I24" s="184" t="str">
        <f ca="1">IF(ISERROR($V24),"",OFFSET('Smelter Look-up'!$H$4,$V24-4,0))</f>
        <v>Arezzo</v>
      </c>
      <c r="J24" s="184" t="str">
        <f ca="1">IF(ISERROR($V24),"",OFFSET('Smelter Look-up'!$I$4,$V24-4,0))</f>
        <v>Toscana</v>
      </c>
      <c r="K24" s="225"/>
      <c r="L24" s="225"/>
      <c r="M24" s="225"/>
      <c r="N24" s="225"/>
      <c r="O24" s="225"/>
      <c r="P24" s="185"/>
      <c r="Q24" s="226"/>
      <c r="R24" s="182" t="str">
        <f ca="1">IF(ISERROR($V24),"",OFFSET('Smelter Look-up'!$C$4,$V24-4,0)&amp;"")</f>
        <v>Chimet S.p.A.</v>
      </c>
      <c r="S24" s="181" t="str">
        <f t="shared" ca="1" si="3"/>
        <v>IT</v>
      </c>
      <c r="T24" s="181" t="str">
        <f ca="1">IF(B24="","",IF(ISERROR(MATCH($J24,SorP!$B$1:$B$6230,0)),"",INDIRECT("'SorP'!$A$"&amp;MATCH($J24,SorP!$B$1:$B$6230,0))))</f>
        <v>IT-52</v>
      </c>
      <c r="U24" s="201"/>
      <c r="V24" s="227">
        <f ca="1">IF(C24="",NA(),IF(OR(C24="Smelter not listed",C24="Smelter not yet identified"),MATCH($B24&amp;$D24,'Smelter Look-up'!$J:$J,0),MATCH($B24&amp;$C24,'Smelter Look-up'!$J:$J,0)))</f>
        <v>55</v>
      </c>
      <c r="X24" s="228">
        <f t="shared" ca="1" si="4"/>
        <v>0</v>
      </c>
      <c r="AB24" s="229" t="str">
        <f t="shared" ca="1" si="5"/>
        <v>GoldChimet S.p.A.</v>
      </c>
    </row>
    <row r="25" spans="1:28" s="228" customFormat="1" ht="100.8">
      <c r="A25" s="181" t="s">
        <v>795</v>
      </c>
      <c r="B25" s="182" t="str">
        <f ca="1">IF(LEN(A25)=0,"",INDEX('Smelter Look-up'!$A:$A,MATCH($A25,'Smelter Look-up'!$E:$E,0)))</f>
        <v>Tungsten</v>
      </c>
      <c r="C25" s="186" t="str">
        <f ca="1">IF(LEN(A25)=0,"",INDEX('Smelter Look-up'!$C:$C,MATCH($A25,'Smelter Look-up'!$E:$E,0)))</f>
        <v>Chongyi Zhangyuan Tungsten Co., Ltd.</v>
      </c>
      <c r="D25" s="233"/>
      <c r="E25" s="182" t="str">
        <f ca="1">IF(ISERROR($V25),"",OFFSET('Smelter Look-up'!$D$4,$V25-4,0)&amp;"")</f>
        <v>CHINA</v>
      </c>
      <c r="F25" s="182" t="str">
        <f ca="1">IF(ISERROR($V25),"",OFFSET('Smelter Look-up'!$E$4,$V25-4,0))</f>
        <v>CID000258</v>
      </c>
      <c r="G25" s="182" t="str">
        <f ca="1">IF(C25=$X$4,IF(ISERROR($V25),"Enter smelter details","RMI"),IF(ISERROR($V25),"",OFFSET('Smelter Look-up'!$F$4,$V25-4,0)))</f>
        <v>RMI</v>
      </c>
      <c r="H25" s="183">
        <f ca="1">IF(ISERROR($V25),"",OFFSET('Smelter Look-up'!$G$4,$V25-4,0))</f>
        <v>0</v>
      </c>
      <c r="I25" s="184" t="str">
        <f ca="1">IF(ISERROR($V25),"",OFFSET('Smelter Look-up'!$H$4,$V25-4,0))</f>
        <v>Ganzhou</v>
      </c>
      <c r="J25" s="184" t="str">
        <f ca="1">IF(ISERROR($V25),"",OFFSET('Smelter Look-up'!$I$4,$V25-4,0))</f>
        <v>Jiangxi Sheng</v>
      </c>
      <c r="K25" s="225"/>
      <c r="L25" s="225"/>
      <c r="M25" s="225"/>
      <c r="N25" s="225"/>
      <c r="O25" s="225"/>
      <c r="P25" s="185"/>
      <c r="Q25" s="226"/>
      <c r="R25" s="182" t="str">
        <f ca="1">IF(ISERROR($V25),"",OFFSET('Smelter Look-up'!$C$4,$V25-4,0)&amp;"")</f>
        <v>Chongyi Zhangyuan Tungsten Co., Ltd.</v>
      </c>
      <c r="S25" s="181" t="str">
        <f t="shared" ca="1" si="3"/>
        <v>CN</v>
      </c>
      <c r="T25" s="181" t="str">
        <f ca="1">IF(B25="","",IF(ISERROR(MATCH($J25,SorP!$B$1:$B$6230,0)),"",INDIRECT("'SorP'!$A$"&amp;MATCH($J25,SorP!$B$1:$B$6230,0))))</f>
        <v>CN-JX</v>
      </c>
      <c r="U25" s="201"/>
      <c r="V25" s="227">
        <f ca="1">IF(C25="",NA(),IF(OR(C25="Smelter not listed",C25="Smelter not yet identified"),MATCH($B25&amp;$D25,'Smelter Look-up'!$J:$J,0),MATCH($B25&amp;$C25,'Smelter Look-up'!$J:$J,0)))</f>
        <v>570</v>
      </c>
      <c r="X25" s="228">
        <f t="shared" ca="1" si="4"/>
        <v>0</v>
      </c>
      <c r="AB25" s="229" t="str">
        <f t="shared" ca="1" si="5"/>
        <v>TungstenChongyi Zhangyuan Tungsten Co., Ltd.</v>
      </c>
    </row>
    <row r="26" spans="1:28" s="228" customFormat="1" ht="37.799999999999997">
      <c r="A26" s="181" t="s">
        <v>667</v>
      </c>
      <c r="B26" s="182" t="str">
        <f ca="1">IF(LEN(A26)=0,"",INDEX('Smelter Look-up'!$A:$A,MATCH($A26,'Smelter Look-up'!$E:$E,0)))</f>
        <v>Gold</v>
      </c>
      <c r="C26" s="186" t="str">
        <f ca="1">IF(LEN(A26)=0,"",INDEX('Smelter Look-up'!$C:$C,MATCH($A26,'Smelter Look-up'!$E:$E,0)))</f>
        <v>Chugai Mining</v>
      </c>
      <c r="D26" s="233"/>
      <c r="E26" s="182" t="str">
        <f ca="1">IF(ISERROR($V26),"",OFFSET('Smelter Look-up'!$D$4,$V26-4,0)&amp;"")</f>
        <v>JAPAN</v>
      </c>
      <c r="F26" s="182" t="str">
        <f ca="1">IF(ISERROR($V26),"",OFFSET('Smelter Look-up'!$E$4,$V26-4,0))</f>
        <v>CID000264</v>
      </c>
      <c r="G26" s="182" t="str">
        <f ca="1">IF(C26=$X$4,IF(ISERROR($V26),"Enter smelter details","RMI"),IF(ISERROR($V26),"",OFFSET('Smelter Look-up'!$F$4,$V26-4,0)))</f>
        <v>RMI</v>
      </c>
      <c r="H26" s="183">
        <f ca="1">IF(ISERROR($V26),"",OFFSET('Smelter Look-up'!$G$4,$V26-4,0))</f>
        <v>0</v>
      </c>
      <c r="I26" s="184" t="str">
        <f ca="1">IF(ISERROR($V26),"",OFFSET('Smelter Look-up'!$H$4,$V26-4,0))</f>
        <v>Chiyoda</v>
      </c>
      <c r="J26" s="184" t="str">
        <f ca="1">IF(ISERROR($V26),"",OFFSET('Smelter Look-up'!$I$4,$V26-4,0))</f>
        <v>Tokyo</v>
      </c>
      <c r="K26" s="225"/>
      <c r="L26" s="225"/>
      <c r="M26" s="225"/>
      <c r="N26" s="225"/>
      <c r="O26" s="225"/>
      <c r="P26" s="185"/>
      <c r="Q26" s="226"/>
      <c r="R26" s="182" t="str">
        <f ca="1">IF(ISERROR($V26),"",OFFSET('Smelter Look-up'!$C$4,$V26-4,0)&amp;"")</f>
        <v>Chugai Mining</v>
      </c>
      <c r="S26" s="181" t="str">
        <f t="shared" ca="1" si="3"/>
        <v>JP</v>
      </c>
      <c r="T26" s="181" t="str">
        <f ca="1">IF(B26="","",IF(ISERROR(MATCH($J26,SorP!$B$1:$B$6230,0)),"",INDIRECT("'SorP'!$A$"&amp;MATCH($J26,SorP!$B$1:$B$6230,0))))</f>
        <v>JP-13</v>
      </c>
      <c r="U26" s="201"/>
      <c r="V26" s="227">
        <f ca="1">IF(C26="",NA(),IF(OR(C26="Smelter not listed",C26="Smelter not yet identified"),MATCH($B26&amp;$D26,'Smelter Look-up'!$J:$J,0),MATCH($B26&amp;$C26,'Smelter Look-up'!$J:$J,0)))</f>
        <v>58</v>
      </c>
      <c r="X26" s="228">
        <f t="shared" ca="1" si="4"/>
        <v>0</v>
      </c>
      <c r="AB26" s="229" t="str">
        <f t="shared" ca="1" si="5"/>
        <v>GoldChugai Mining</v>
      </c>
    </row>
    <row r="27" spans="1:28" s="228" customFormat="1" ht="25.2">
      <c r="A27" s="181" t="s">
        <v>766</v>
      </c>
      <c r="B27" s="182" t="str">
        <f ca="1">IF(LEN(A27)=0,"",INDEX('Smelter Look-up'!$A:$A,MATCH($A27,'Smelter Look-up'!$E:$E,0)))</f>
        <v>Tin</v>
      </c>
      <c r="C27" s="186" t="str">
        <f ca="1">IF(LEN(A27)=0,"",INDEX('Smelter Look-up'!$C:$C,MATCH($A27,'Smelter Look-up'!$E:$E,0)))</f>
        <v>Alpha</v>
      </c>
      <c r="D27" s="233"/>
      <c r="E27" s="182" t="str">
        <f ca="1">IF(ISERROR($V27),"",OFFSET('Smelter Look-up'!$D$4,$V27-4,0)&amp;"")</f>
        <v>UNITED STATES OF AMERICA</v>
      </c>
      <c r="F27" s="182" t="str">
        <f ca="1">IF(ISERROR($V27),"",OFFSET('Smelter Look-up'!$E$4,$V27-4,0))</f>
        <v>CID000292</v>
      </c>
      <c r="G27" s="182" t="str">
        <f ca="1">IF(C27=$X$4,IF(ISERROR($V27),"Enter smelter details","RMI"),IF(ISERROR($V27),"",OFFSET('Smelter Look-up'!$F$4,$V27-4,0)))</f>
        <v>RMI</v>
      </c>
      <c r="H27" s="183">
        <f ca="1">IF(ISERROR($V27),"",OFFSET('Smelter Look-up'!$G$4,$V27-4,0))</f>
        <v>0</v>
      </c>
      <c r="I27" s="184" t="str">
        <f ca="1">IF(ISERROR($V27),"",OFFSET('Smelter Look-up'!$H$4,$V27-4,0))</f>
        <v>Altoona</v>
      </c>
      <c r="J27" s="184" t="str">
        <f ca="1">IF(ISERROR($V27),"",OFFSET('Smelter Look-up'!$I$4,$V27-4,0))</f>
        <v>Pennsylvania</v>
      </c>
      <c r="K27" s="225"/>
      <c r="L27" s="225"/>
      <c r="M27" s="225"/>
      <c r="N27" s="225"/>
      <c r="O27" s="225"/>
      <c r="P27" s="185"/>
      <c r="Q27" s="226"/>
      <c r="R27" s="182" t="str">
        <f ca="1">IF(ISERROR($V27),"",OFFSET('Smelter Look-up'!$C$4,$V27-4,0)&amp;"")</f>
        <v>Alpha</v>
      </c>
      <c r="S27" s="181" t="str">
        <f t="shared" ca="1" si="3"/>
        <v>US</v>
      </c>
      <c r="T27" s="181" t="str">
        <f ca="1">IF(B27="","",IF(ISERROR(MATCH($J27,SorP!$B$1:$B$6230,0)),"",INDIRECT("'SorP'!$A$"&amp;MATCH($J27,SorP!$B$1:$B$6230,0))))</f>
        <v>US-PA</v>
      </c>
      <c r="U27" s="201"/>
      <c r="V27" s="227">
        <f ca="1">IF(C27="",NA(),IF(OR(C27="Smelter not listed",C27="Smelter not yet identified"),MATCH($B27&amp;$D27,'Smelter Look-up'!$J:$J,0),MATCH($B27&amp;$C27,'Smelter Look-up'!$J:$J,0)))</f>
        <v>390</v>
      </c>
      <c r="X27" s="228">
        <f t="shared" ca="1" si="4"/>
        <v>0</v>
      </c>
      <c r="AB27" s="229" t="str">
        <f t="shared" ca="1" si="5"/>
        <v>TinAlpha</v>
      </c>
    </row>
    <row r="28" spans="1:28" s="228" customFormat="1" ht="63">
      <c r="A28" s="181" t="s">
        <v>15198</v>
      </c>
      <c r="B28" s="182" t="str">
        <f ca="1">IF(LEN(A28)=0,"",INDEX('Smelter Look-up'!$A:$A,MATCH($A28,'Smelter Look-up'!$E:$E,0)))</f>
        <v>Tin</v>
      </c>
      <c r="C28" s="186" t="str">
        <f ca="1">IF(LEN(A28)=0,"",INDEX('Smelter Look-up'!$C:$C,MATCH($A28,'Smelter Look-up'!$E:$E,0)))</f>
        <v>PT Aries Kencana Sejahtera</v>
      </c>
      <c r="D28" s="233"/>
      <c r="E28" s="182" t="str">
        <f ca="1">IF(ISERROR($V28),"",OFFSET('Smelter Look-up'!$D$4,$V28-4,0)&amp;"")</f>
        <v>INDONESIA</v>
      </c>
      <c r="F28" s="182" t="str">
        <f ca="1">IF(ISERROR($V28),"",OFFSET('Smelter Look-up'!$E$4,$V28-4,0))</f>
        <v>CID000309</v>
      </c>
      <c r="G28" s="182" t="str">
        <f ca="1">IF(C28=$X$4,IF(ISERROR($V28),"Enter smelter details","RMI"),IF(ISERROR($V28),"",OFFSET('Smelter Look-up'!$F$4,$V28-4,0)))</f>
        <v>RMI</v>
      </c>
      <c r="H28" s="183">
        <f ca="1">IF(ISERROR($V28),"",OFFSET('Smelter Look-up'!$G$4,$V28-4,0))</f>
        <v>0</v>
      </c>
      <c r="I28" s="184" t="str">
        <f ca="1">IF(ISERROR($V28),"",OFFSET('Smelter Look-up'!$H$4,$V28-4,0))</f>
        <v>Pemali</v>
      </c>
      <c r="J28" s="184" t="str">
        <f ca="1">IF(ISERROR($V28),"",OFFSET('Smelter Look-up'!$I$4,$V28-4,0))</f>
        <v>Kepulauan Bangka Belitung</v>
      </c>
      <c r="K28" s="225"/>
      <c r="L28" s="225"/>
      <c r="M28" s="225"/>
      <c r="N28" s="225"/>
      <c r="O28" s="225"/>
      <c r="P28" s="185"/>
      <c r="Q28" s="226"/>
      <c r="R28" s="182" t="str">
        <f ca="1">IF(ISERROR($V28),"",OFFSET('Smelter Look-up'!$C$4,$V28-4,0)&amp;"")</f>
        <v>PT Aries Kencana Sejahtera</v>
      </c>
      <c r="S28" s="181" t="str">
        <f t="shared" ca="1" si="3"/>
        <v>ID</v>
      </c>
      <c r="T28" s="181" t="str">
        <f ca="1">IF(B28="","",IF(ISERROR(MATCH($J28,SorP!$B$1:$B$6230,0)),"",INDIRECT("'SorP'!$A$"&amp;MATCH($J28,SorP!$B$1:$B$6230,0))))</f>
        <v>ID-BB</v>
      </c>
      <c r="U28" s="201"/>
      <c r="V28" s="227">
        <f ca="1">IF(C28="",NA(),IF(OR(C28="Smelter not listed",C28="Smelter not yet identified"),MATCH($B28&amp;$D28,'Smelter Look-up'!$J:$J,0),MATCH($B28&amp;$C28,'Smelter Look-up'!$J:$J,0)))</f>
        <v>483</v>
      </c>
      <c r="X28" s="228">
        <f t="shared" ca="1" si="4"/>
        <v>0</v>
      </c>
      <c r="AB28" s="229" t="str">
        <f t="shared" ca="1" si="5"/>
        <v>TinPT Aries Kencana Sejahtera</v>
      </c>
    </row>
    <row r="29" spans="1:28" s="228" customFormat="1" ht="63">
      <c r="A29" s="181" t="s">
        <v>670</v>
      </c>
      <c r="B29" s="182" t="str">
        <f ca="1">IF(LEN(A29)=0,"",INDEX('Smelter Look-up'!$A:$A,MATCH($A29,'Smelter Look-up'!$E:$E,0)))</f>
        <v>Gold</v>
      </c>
      <c r="C29" s="186" t="str">
        <f ca="1">IF(LEN(A29)=0,"",INDEX('Smelter Look-up'!$C:$C,MATCH($A29,'Smelter Look-up'!$E:$E,0)))</f>
        <v>DSC (Do Sung Corporation)</v>
      </c>
      <c r="D29" s="233"/>
      <c r="E29" s="182" t="str">
        <f ca="1">IF(ISERROR($V29),"",OFFSET('Smelter Look-up'!$D$4,$V29-4,0)&amp;"")</f>
        <v>KOREA, REPUBLIC OF</v>
      </c>
      <c r="F29" s="182" t="str">
        <f ca="1">IF(ISERROR($V29),"",OFFSET('Smelter Look-up'!$E$4,$V29-4,0))</f>
        <v>CID000359</v>
      </c>
      <c r="G29" s="182" t="str">
        <f ca="1">IF(C29=$X$4,IF(ISERROR($V29),"Enter smelter details","RMI"),IF(ISERROR($V29),"",OFFSET('Smelter Look-up'!$F$4,$V29-4,0)))</f>
        <v>RMI</v>
      </c>
      <c r="H29" s="183">
        <f ca="1">IF(ISERROR($V29),"",OFFSET('Smelter Look-up'!$G$4,$V29-4,0))</f>
        <v>0</v>
      </c>
      <c r="I29" s="184" t="str">
        <f ca="1">IF(ISERROR($V29),"",OFFSET('Smelter Look-up'!$H$4,$V29-4,0))</f>
        <v>Gimpo</v>
      </c>
      <c r="J29" s="184" t="str">
        <f ca="1">IF(ISERROR($V29),"",OFFSET('Smelter Look-up'!$I$4,$V29-4,0))</f>
        <v>Gyeonggi-do</v>
      </c>
      <c r="K29" s="225"/>
      <c r="L29" s="225"/>
      <c r="M29" s="225"/>
      <c r="N29" s="225"/>
      <c r="O29" s="225"/>
      <c r="P29" s="185"/>
      <c r="Q29" s="226"/>
      <c r="R29" s="182" t="str">
        <f ca="1">IF(ISERROR($V29),"",OFFSET('Smelter Look-up'!$C$4,$V29-4,0)&amp;"")</f>
        <v>DSC (Do Sung Corporation)</v>
      </c>
      <c r="S29" s="181" t="str">
        <f t="shared" ca="1" si="3"/>
        <v>KR</v>
      </c>
      <c r="T29" s="181" t="str">
        <f ca="1">IF(B29="","",IF(ISERROR(MATCH($J29,SorP!$B$1:$B$6230,0)),"",INDIRECT("'SorP'!$A$"&amp;MATCH($J29,SorP!$B$1:$B$6230,0))))</f>
        <v>KR-41</v>
      </c>
      <c r="U29" s="201"/>
      <c r="V29" s="227">
        <f ca="1">IF(C29="",NA(),IF(OR(C29="Smelter not listed",C29="Smelter not yet identified"),MATCH($B29&amp;$D29,'Smelter Look-up'!$J:$J,0),MATCH($B29&amp;$C29,'Smelter Look-up'!$J:$J,0)))</f>
        <v>72</v>
      </c>
      <c r="X29" s="228">
        <f t="shared" ca="1" si="4"/>
        <v>0</v>
      </c>
      <c r="AB29" s="229" t="str">
        <f t="shared" ca="1" si="5"/>
        <v>GoldDSC (Do Sung Corporation)</v>
      </c>
    </row>
    <row r="30" spans="1:28" s="228" customFormat="1" ht="75.599999999999994">
      <c r="A30" s="181" t="s">
        <v>672</v>
      </c>
      <c r="B30" s="182" t="str">
        <f ca="1">IF(LEN(A30)=0,"",INDEX('Smelter Look-up'!$A:$A,MATCH($A30,'Smelter Look-up'!$E:$E,0)))</f>
        <v>Gold</v>
      </c>
      <c r="C30" s="186" t="str">
        <f ca="1">IF(LEN(A30)=0,"",INDEX('Smelter Look-up'!$C:$C,MATCH($A30,'Smelter Look-up'!$E:$E,0)))</f>
        <v>DODUCO Contacts and Refining GmbH</v>
      </c>
      <c r="D30" s="233"/>
      <c r="E30" s="182" t="str">
        <f ca="1">IF(ISERROR($V30),"",OFFSET('Smelter Look-up'!$D$4,$V30-4,0)&amp;"")</f>
        <v>GERMANY</v>
      </c>
      <c r="F30" s="182" t="str">
        <f ca="1">IF(ISERROR($V30),"",OFFSET('Smelter Look-up'!$E$4,$V30-4,0))</f>
        <v>CID000362</v>
      </c>
      <c r="G30" s="182" t="str">
        <f ca="1">IF(C30=$X$4,IF(ISERROR($V30),"Enter smelter details","RMI"),IF(ISERROR($V30),"",OFFSET('Smelter Look-up'!$F$4,$V30-4,0)))</f>
        <v>RMI</v>
      </c>
      <c r="H30" s="183">
        <f ca="1">IF(ISERROR($V30),"",OFFSET('Smelter Look-up'!$G$4,$V30-4,0))</f>
        <v>0</v>
      </c>
      <c r="I30" s="184" t="str">
        <f ca="1">IF(ISERROR($V30),"",OFFSET('Smelter Look-up'!$H$4,$V30-4,0))</f>
        <v>Pforzheim</v>
      </c>
      <c r="J30" s="184" t="str">
        <f ca="1">IF(ISERROR($V30),"",OFFSET('Smelter Look-up'!$I$4,$V30-4,0))</f>
        <v>Baden-Württemberg</v>
      </c>
      <c r="K30" s="225"/>
      <c r="L30" s="225"/>
      <c r="M30" s="225"/>
      <c r="N30" s="225"/>
      <c r="O30" s="225"/>
      <c r="P30" s="185"/>
      <c r="Q30" s="226"/>
      <c r="R30" s="182" t="str">
        <f ca="1">IF(ISERROR($V30),"",OFFSET('Smelter Look-up'!$C$4,$V30-4,0)&amp;"")</f>
        <v>DODUCO Contacts and Refining GmbH</v>
      </c>
      <c r="S30" s="181" t="str">
        <f t="shared" ca="1" si="3"/>
        <v>DE</v>
      </c>
      <c r="T30" s="181" t="str">
        <f ca="1">IF(B30="","",IF(ISERROR(MATCH($J30,SorP!$B$1:$B$6230,0)),"",INDIRECT("'SorP'!$A$"&amp;MATCH($J30,SorP!$B$1:$B$6230,0))))</f>
        <v>DE-BW</v>
      </c>
      <c r="U30" s="201"/>
      <c r="V30" s="227">
        <f ca="1">IF(C30="",NA(),IF(OR(C30="Smelter not listed",C30="Smelter not yet identified"),MATCH($B30&amp;$D30,'Smelter Look-up'!$J:$J,0),MATCH($B30&amp;$C30,'Smelter Look-up'!$J:$J,0)))</f>
        <v>65</v>
      </c>
      <c r="X30" s="228">
        <f t="shared" ca="1" si="4"/>
        <v>0</v>
      </c>
      <c r="AB30" s="229" t="str">
        <f t="shared" ca="1" si="5"/>
        <v>GoldDODUCO Contacts and Refining GmbH</v>
      </c>
    </row>
    <row r="31" spans="1:28" s="228" customFormat="1" ht="25.2">
      <c r="A31" s="181" t="s">
        <v>673</v>
      </c>
      <c r="B31" s="182" t="str">
        <f ca="1">IF(LEN(A31)=0,"",INDEX('Smelter Look-up'!$A:$A,MATCH($A31,'Smelter Look-up'!$E:$E,0)))</f>
        <v>Gold</v>
      </c>
      <c r="C31" s="186" t="str">
        <f ca="1">IF(LEN(A31)=0,"",INDEX('Smelter Look-up'!$C:$C,MATCH($A31,'Smelter Look-up'!$E:$E,0)))</f>
        <v>Dowa</v>
      </c>
      <c r="D31" s="233"/>
      <c r="E31" s="182" t="str">
        <f ca="1">IF(ISERROR($V31),"",OFFSET('Smelter Look-up'!$D$4,$V31-4,0)&amp;"")</f>
        <v>JAPAN</v>
      </c>
      <c r="F31" s="182" t="str">
        <f ca="1">IF(ISERROR($V31),"",OFFSET('Smelter Look-up'!$E$4,$V31-4,0))</f>
        <v>CID000401</v>
      </c>
      <c r="G31" s="182" t="str">
        <f ca="1">IF(C31=$X$4,IF(ISERROR($V31),"Enter smelter details","RMI"),IF(ISERROR($V31),"",OFFSET('Smelter Look-up'!$F$4,$V31-4,0)))</f>
        <v>RMI</v>
      </c>
      <c r="H31" s="183">
        <f ca="1">IF(ISERROR($V31),"",OFFSET('Smelter Look-up'!$G$4,$V31-4,0))</f>
        <v>0</v>
      </c>
      <c r="I31" s="184" t="str">
        <f ca="1">IF(ISERROR($V31),"",OFFSET('Smelter Look-up'!$H$4,$V31-4,0))</f>
        <v>Kosaka</v>
      </c>
      <c r="J31" s="184" t="str">
        <f ca="1">IF(ISERROR($V31),"",OFFSET('Smelter Look-up'!$I$4,$V31-4,0))</f>
        <v>Akita</v>
      </c>
      <c r="K31" s="225"/>
      <c r="L31" s="225"/>
      <c r="M31" s="225"/>
      <c r="N31" s="225"/>
      <c r="O31" s="225"/>
      <c r="P31" s="185"/>
      <c r="Q31" s="226"/>
      <c r="R31" s="182" t="str">
        <f ca="1">IF(ISERROR($V31),"",OFFSET('Smelter Look-up'!$C$4,$V31-4,0)&amp;"")</f>
        <v>Dowa</v>
      </c>
      <c r="S31" s="181" t="str">
        <f t="shared" ca="1" si="3"/>
        <v>JP</v>
      </c>
      <c r="T31" s="181" t="str">
        <f ca="1">IF(B31="","",IF(ISERROR(MATCH($J31,SorP!$B$1:$B$6230,0)),"",INDIRECT("'SorP'!$A$"&amp;MATCH($J31,SorP!$B$1:$B$6230,0))))</f>
        <v>JP-05</v>
      </c>
      <c r="U31" s="201"/>
      <c r="V31" s="227">
        <f ca="1">IF(C31="",NA(),IF(OR(C31="Smelter not listed",C31="Smelter not yet identified"),MATCH($B31&amp;$D31,'Smelter Look-up'!$J:$J,0),MATCH($B31&amp;$C31,'Smelter Look-up'!$J:$J,0)))</f>
        <v>68</v>
      </c>
      <c r="X31" s="228">
        <f t="shared" ca="1" si="4"/>
        <v>0</v>
      </c>
      <c r="AB31" s="229" t="str">
        <f t="shared" ca="1" si="5"/>
        <v>GoldDowa</v>
      </c>
    </row>
    <row r="32" spans="1:28" s="228" customFormat="1" ht="75.599999999999994">
      <c r="A32" s="181" t="s">
        <v>397</v>
      </c>
      <c r="B32" s="182" t="str">
        <f ca="1">IF(LEN(A32)=0,"",INDEX('Smelter Look-up'!$A:$A,MATCH($A32,'Smelter Look-up'!$E:$E,0)))</f>
        <v>Gold</v>
      </c>
      <c r="C32" s="186" t="str">
        <f ca="1">IF(LEN(A32)=0,"",INDEX('Smelter Look-up'!$C:$C,MATCH($A32,'Smelter Look-up'!$E:$E,0)))</f>
        <v>Eco-System Recycling Co., Ltd. East Plant</v>
      </c>
      <c r="D32" s="233"/>
      <c r="E32" s="182" t="str">
        <f ca="1">IF(ISERROR($V32),"",OFFSET('Smelter Look-up'!$D$4,$V32-4,0)&amp;"")</f>
        <v>JAPAN</v>
      </c>
      <c r="F32" s="182" t="str">
        <f ca="1">IF(ISERROR($V32),"",OFFSET('Smelter Look-up'!$E$4,$V32-4,0))</f>
        <v>CID000425</v>
      </c>
      <c r="G32" s="182" t="str">
        <f ca="1">IF(C32=$X$4,IF(ISERROR($V32),"Enter smelter details","RMI"),IF(ISERROR($V32),"",OFFSET('Smelter Look-up'!$F$4,$V32-4,0)))</f>
        <v>RMI</v>
      </c>
      <c r="H32" s="183">
        <f ca="1">IF(ISERROR($V32),"",OFFSET('Smelter Look-up'!$G$4,$V32-4,0))</f>
        <v>0</v>
      </c>
      <c r="I32" s="184" t="str">
        <f ca="1">IF(ISERROR($V32),"",OFFSET('Smelter Look-up'!$H$4,$V32-4,0))</f>
        <v>Honjo</v>
      </c>
      <c r="J32" s="184" t="str">
        <f ca="1">IF(ISERROR($V32),"",OFFSET('Smelter Look-up'!$I$4,$V32-4,0))</f>
        <v>Saitama</v>
      </c>
      <c r="K32" s="225"/>
      <c r="L32" s="225"/>
      <c r="M32" s="225"/>
      <c r="N32" s="225"/>
      <c r="O32" s="225"/>
      <c r="P32" s="185"/>
      <c r="Q32" s="226"/>
      <c r="R32" s="182" t="str">
        <f ca="1">IF(ISERROR($V32),"",OFFSET('Smelter Look-up'!$C$4,$V32-4,0)&amp;"")</f>
        <v>Eco-System Recycling Co., Ltd. East Plant</v>
      </c>
      <c r="S32" s="181" t="str">
        <f t="shared" ca="1" si="3"/>
        <v>JP</v>
      </c>
      <c r="T32" s="181" t="str">
        <f ca="1">IF(B32="","",IF(ISERROR(MATCH($J32,SorP!$B$1:$B$6230,0)),"",INDIRECT("'SorP'!$A$"&amp;MATCH($J32,SorP!$B$1:$B$6230,0))))</f>
        <v>JP-11</v>
      </c>
      <c r="U32" s="201"/>
      <c r="V32" s="227">
        <f ca="1">IF(C32="",NA(),IF(OR(C32="Smelter not listed",C32="Smelter not yet identified"),MATCH($B32&amp;$D32,'Smelter Look-up'!$J:$J,0),MATCH($B32&amp;$C32,'Smelter Look-up'!$J:$J,0)))</f>
        <v>73</v>
      </c>
      <c r="X32" s="228">
        <f t="shared" ca="1" si="4"/>
        <v>0</v>
      </c>
      <c r="AB32" s="229" t="str">
        <f t="shared" ca="1" si="5"/>
        <v>GoldEco-System Recycling Co., Ltd. East Plant</v>
      </c>
    </row>
    <row r="33" spans="1:28" s="228" customFormat="1" ht="37.799999999999997">
      <c r="A33" s="181" t="s">
        <v>767</v>
      </c>
      <c r="B33" s="182" t="str">
        <f ca="1">IF(LEN(A33)=0,"",INDEX('Smelter Look-up'!$A:$A,MATCH($A33,'Smelter Look-up'!$E:$E,0)))</f>
        <v>Tin</v>
      </c>
      <c r="C33" s="186" t="str">
        <f ca="1">IF(LEN(A33)=0,"",INDEX('Smelter Look-up'!$C:$C,MATCH($A33,'Smelter Look-up'!$E:$E,0)))</f>
        <v>EM Vinto</v>
      </c>
      <c r="D33" s="233"/>
      <c r="E33" s="182" t="str">
        <f ca="1">IF(ISERROR($V33),"",OFFSET('Smelter Look-up'!$D$4,$V33-4,0)&amp;"")</f>
        <v>BOLIVIA (PLURINATIONAL STATE OF)</v>
      </c>
      <c r="F33" s="182" t="str">
        <f ca="1">IF(ISERROR($V33),"",OFFSET('Smelter Look-up'!$E$4,$V33-4,0))</f>
        <v>CID000438</v>
      </c>
      <c r="G33" s="182" t="str">
        <f ca="1">IF(C33=$X$4,IF(ISERROR($V33),"Enter smelter details","RMI"),IF(ISERROR($V33),"",OFFSET('Smelter Look-up'!$F$4,$V33-4,0)))</f>
        <v>RMI</v>
      </c>
      <c r="H33" s="183">
        <f ca="1">IF(ISERROR($V33),"",OFFSET('Smelter Look-up'!$G$4,$V33-4,0))</f>
        <v>0</v>
      </c>
      <c r="I33" s="184" t="str">
        <f ca="1">IF(ISERROR($V33),"",OFFSET('Smelter Look-up'!$H$4,$V33-4,0))</f>
        <v>Oruro</v>
      </c>
      <c r="J33" s="184" t="str">
        <f ca="1">IF(ISERROR($V33),"",OFFSET('Smelter Look-up'!$I$4,$V33-4,0))</f>
        <v>Oruro</v>
      </c>
      <c r="K33" s="225"/>
      <c r="L33" s="225"/>
      <c r="M33" s="225"/>
      <c r="N33" s="225"/>
      <c r="O33" s="225"/>
      <c r="P33" s="185"/>
      <c r="Q33" s="226"/>
      <c r="R33" s="182" t="str">
        <f ca="1">IF(ISERROR($V33),"",OFFSET('Smelter Look-up'!$C$4,$V33-4,0)&amp;"")</f>
        <v>EM Vinto</v>
      </c>
      <c r="S33" s="181" t="str">
        <f t="shared" ca="1" si="3"/>
        <v>BO</v>
      </c>
      <c r="T33" s="181" t="str">
        <f ca="1">IF(B33="","",IF(ISERROR(MATCH($J33,SorP!$B$1:$B$6230,0)),"",INDIRECT("'SorP'!$A$"&amp;MATCH($J33,SorP!$B$1:$B$6230,0))))</f>
        <v>BO-O</v>
      </c>
      <c r="U33" s="201"/>
      <c r="V33" s="227">
        <f ca="1">IF(C33="",NA(),IF(OR(C33="Smelter not listed",C33="Smelter not yet identified"),MATCH($B33&amp;$D33,'Smelter Look-up'!$J:$J,0),MATCH($B33&amp;$C33,'Smelter Look-up'!$J:$J,0)))</f>
        <v>418</v>
      </c>
      <c r="X33" s="228">
        <f t="shared" ca="1" si="4"/>
        <v>0</v>
      </c>
      <c r="AB33" s="229" t="str">
        <f t="shared" ca="1" si="5"/>
        <v>TinEM Vinto</v>
      </c>
    </row>
    <row r="34" spans="1:28" s="228" customFormat="1" ht="50.4">
      <c r="A34" s="181" t="s">
        <v>768</v>
      </c>
      <c r="B34" s="182" t="str">
        <f ca="1">IF(LEN(A34)=0,"",INDEX('Smelter Look-up'!$A:$A,MATCH($A34,'Smelter Look-up'!$E:$E,0)))</f>
        <v>Tin</v>
      </c>
      <c r="C34" s="186" t="str">
        <f ca="1">IF(LEN(A34)=0,"",INDEX('Smelter Look-up'!$C:$C,MATCH($A34,'Smelter Look-up'!$E:$E,0)))</f>
        <v>Estanho de Rondonia S.A.</v>
      </c>
      <c r="D34" s="233"/>
      <c r="E34" s="182" t="str">
        <f ca="1">IF(ISERROR($V34),"",OFFSET('Smelter Look-up'!$D$4,$V34-4,0)&amp;"")</f>
        <v>BRAZIL</v>
      </c>
      <c r="F34" s="182" t="str">
        <f ca="1">IF(ISERROR($V34),"",OFFSET('Smelter Look-up'!$E$4,$V34-4,0))</f>
        <v>CID000448</v>
      </c>
      <c r="G34" s="182" t="str">
        <f ca="1">IF(C34=$X$4,IF(ISERROR($V34),"Enter smelter details","RMI"),IF(ISERROR($V34),"",OFFSET('Smelter Look-up'!$F$4,$V34-4,0)))</f>
        <v>RMI</v>
      </c>
      <c r="H34" s="183">
        <f ca="1">IF(ISERROR($V34),"",OFFSET('Smelter Look-up'!$G$4,$V34-4,0))</f>
        <v>0</v>
      </c>
      <c r="I34" s="184" t="str">
        <f ca="1">IF(ISERROR($V34),"",OFFSET('Smelter Look-up'!$H$4,$V34-4,0))</f>
        <v>Ariquemes</v>
      </c>
      <c r="J34" s="184" t="str">
        <f ca="1">IF(ISERROR($V34),"",OFFSET('Smelter Look-up'!$I$4,$V34-4,0))</f>
        <v>Rondônia</v>
      </c>
      <c r="K34" s="225"/>
      <c r="L34" s="225"/>
      <c r="M34" s="225"/>
      <c r="N34" s="225"/>
      <c r="O34" s="225"/>
      <c r="P34" s="185"/>
      <c r="Q34" s="226"/>
      <c r="R34" s="182" t="str">
        <f ca="1">IF(ISERROR($V34),"",OFFSET('Smelter Look-up'!$C$4,$V34-4,0)&amp;"")</f>
        <v>Estanho de Rondonia S.A.</v>
      </c>
      <c r="S34" s="181" t="str">
        <f t="shared" ca="1" si="3"/>
        <v>BR</v>
      </c>
      <c r="T34" s="181" t="str">
        <f ca="1">IF(B34="","",IF(ISERROR(MATCH($J34,SorP!$B$1:$B$6230,0)),"",INDIRECT("'SorP'!$A$"&amp;MATCH($J34,SorP!$B$1:$B$6230,0))))</f>
        <v>BR-RO</v>
      </c>
      <c r="U34" s="201"/>
      <c r="V34" s="227">
        <f ca="1">IF(C34="",NA(),IF(OR(C34="Smelter not listed",C34="Smelter not yet identified"),MATCH($B34&amp;$D34,'Smelter Look-up'!$J:$J,0),MATCH($B34&amp;$C34,'Smelter Look-up'!$J:$J,0)))</f>
        <v>422</v>
      </c>
      <c r="X34" s="228">
        <f t="shared" ca="1" si="4"/>
        <v>0</v>
      </c>
      <c r="AB34" s="229" t="str">
        <f t="shared" ca="1" si="5"/>
        <v>TinEstanho de Rondonia S.A.</v>
      </c>
    </row>
    <row r="35" spans="1:28" s="228" customFormat="1" ht="63">
      <c r="A35" s="181" t="s">
        <v>749</v>
      </c>
      <c r="B35" s="182" t="str">
        <f ca="1">IF(LEN(A35)=0,"",INDEX('Smelter Look-up'!$A:$A,MATCH($A35,'Smelter Look-up'!$E:$E,0)))</f>
        <v>Tantalum</v>
      </c>
      <c r="C35" s="186" t="str">
        <f ca="1">IF(LEN(A35)=0,"",INDEX('Smelter Look-up'!$C:$C,MATCH($A35,'Smelter Look-up'!$E:$E,0)))</f>
        <v>F&amp;X Electro-Materials Ltd.</v>
      </c>
      <c r="D35" s="233"/>
      <c r="E35" s="182" t="str">
        <f ca="1">IF(ISERROR($V35),"",OFFSET('Smelter Look-up'!$D$4,$V35-4,0)&amp;"")</f>
        <v>CHINA</v>
      </c>
      <c r="F35" s="182" t="str">
        <f ca="1">IF(ISERROR($V35),"",OFFSET('Smelter Look-up'!$E$4,$V35-4,0))</f>
        <v>CID000460</v>
      </c>
      <c r="G35" s="182" t="str">
        <f ca="1">IF(C35=$X$4,IF(ISERROR($V35),"Enter smelter details","RMI"),IF(ISERROR($V35),"",OFFSET('Smelter Look-up'!$F$4,$V35-4,0)))</f>
        <v>RMI</v>
      </c>
      <c r="H35" s="183">
        <f ca="1">IF(ISERROR($V35),"",OFFSET('Smelter Look-up'!$G$4,$V35-4,0))</f>
        <v>0</v>
      </c>
      <c r="I35" s="184" t="str">
        <f ca="1">IF(ISERROR($V35),"",OFFSET('Smelter Look-up'!$H$4,$V35-4,0))</f>
        <v>Jiangmen</v>
      </c>
      <c r="J35" s="184" t="str">
        <f ca="1">IF(ISERROR($V35),"",OFFSET('Smelter Look-up'!$I$4,$V35-4,0))</f>
        <v>Guangdong Sheng</v>
      </c>
      <c r="K35" s="225"/>
      <c r="L35" s="225"/>
      <c r="M35" s="225"/>
      <c r="N35" s="225"/>
      <c r="O35" s="225"/>
      <c r="P35" s="185"/>
      <c r="Q35" s="226"/>
      <c r="R35" s="182" t="str">
        <f ca="1">IF(ISERROR($V35),"",OFFSET('Smelter Look-up'!$C$4,$V35-4,0)&amp;"")</f>
        <v>F&amp;X Electro-Materials Ltd.</v>
      </c>
      <c r="S35" s="181" t="str">
        <f t="shared" ca="1" si="3"/>
        <v>CN</v>
      </c>
      <c r="T35" s="181" t="str">
        <f ca="1">IF(B35="","",IF(ISERROR(MATCH($J35,SorP!$B$1:$B$6230,0)),"",INDIRECT("'SorP'!$A$"&amp;MATCH($J35,SorP!$B$1:$B$6230,0))))</f>
        <v>CN-GD</v>
      </c>
      <c r="U35" s="201"/>
      <c r="V35" s="227">
        <f ca="1">IF(C35="",NA(),IF(OR(C35="Smelter not listed",C35="Smelter not yet identified"),MATCH($B35&amp;$D35,'Smelter Look-up'!$J:$J,0),MATCH($B35&amp;$C35,'Smelter Look-up'!$J:$J,0)))</f>
        <v>330</v>
      </c>
      <c r="X35" s="228">
        <f t="shared" ca="1" si="4"/>
        <v>0</v>
      </c>
      <c r="AB35" s="229" t="str">
        <f t="shared" ca="1" si="5"/>
        <v>TantalumF&amp;X Electro-Materials Ltd.</v>
      </c>
    </row>
    <row r="36" spans="1:28" s="228" customFormat="1" ht="25.2">
      <c r="A36" s="181" t="s">
        <v>769</v>
      </c>
      <c r="B36" s="182" t="str">
        <f ca="1">IF(LEN(A36)=0,"",INDEX('Smelter Look-up'!$A:$A,MATCH($A36,'Smelter Look-up'!$E:$E,0)))</f>
        <v>Tin</v>
      </c>
      <c r="C36" s="186" t="str">
        <f ca="1">IF(LEN(A36)=0,"",INDEX('Smelter Look-up'!$C:$C,MATCH($A36,'Smelter Look-up'!$E:$E,0)))</f>
        <v>Fenix Metals</v>
      </c>
      <c r="D36" s="233"/>
      <c r="E36" s="182" t="str">
        <f ca="1">IF(ISERROR($V36),"",OFFSET('Smelter Look-up'!$D$4,$V36-4,0)&amp;"")</f>
        <v>POLAND</v>
      </c>
      <c r="F36" s="182" t="str">
        <f ca="1">IF(ISERROR($V36),"",OFFSET('Smelter Look-up'!$E$4,$V36-4,0))</f>
        <v>CID000468</v>
      </c>
      <c r="G36" s="182" t="str">
        <f ca="1">IF(C36=$X$4,IF(ISERROR($V36),"Enter smelter details","RMI"),IF(ISERROR($V36),"",OFFSET('Smelter Look-up'!$F$4,$V36-4,0)))</f>
        <v>RMI</v>
      </c>
      <c r="H36" s="183">
        <f ca="1">IF(ISERROR($V36),"",OFFSET('Smelter Look-up'!$G$4,$V36-4,0))</f>
        <v>0</v>
      </c>
      <c r="I36" s="184" t="str">
        <f ca="1">IF(ISERROR($V36),"",OFFSET('Smelter Look-up'!$H$4,$V36-4,0))</f>
        <v>Chmielów</v>
      </c>
      <c r="J36" s="184" t="str">
        <f ca="1">IF(ISERROR($V36),"",OFFSET('Smelter Look-up'!$I$4,$V36-4,0))</f>
        <v>Podkarpackie</v>
      </c>
      <c r="K36" s="225"/>
      <c r="L36" s="225"/>
      <c r="M36" s="225"/>
      <c r="N36" s="225"/>
      <c r="O36" s="225"/>
      <c r="P36" s="185"/>
      <c r="Q36" s="226"/>
      <c r="R36" s="182" t="str">
        <f ca="1">IF(ISERROR($V36),"",OFFSET('Smelter Look-up'!$C$4,$V36-4,0)&amp;"")</f>
        <v>Fenix Metals</v>
      </c>
      <c r="S36" s="181" t="str">
        <f t="shared" ca="1" si="3"/>
        <v>PL</v>
      </c>
      <c r="T36" s="181" t="str">
        <f ca="1">IF(B36="","",IF(ISERROR(MATCH($J36,SorP!$B$1:$B$6230,0)),"",INDIRECT("'SorP'!$A$"&amp;MATCH($J36,SorP!$B$1:$B$6230,0))))</f>
        <v>PL-18</v>
      </c>
      <c r="U36" s="201"/>
      <c r="V36" s="227">
        <f ca="1">IF(C36="",NA(),IF(OR(C36="Smelter not listed",C36="Smelter not yet identified"),MATCH($B36&amp;$D36,'Smelter Look-up'!$J:$J,0),MATCH($B36&amp;$C36,'Smelter Look-up'!$J:$J,0)))</f>
        <v>427</v>
      </c>
      <c r="X36" s="228">
        <f t="shared" ca="1" si="4"/>
        <v>0</v>
      </c>
      <c r="AB36" s="229" t="str">
        <f t="shared" ca="1" si="5"/>
        <v>TinFenix Metals</v>
      </c>
    </row>
    <row r="37" spans="1:28" s="228" customFormat="1" ht="88.2">
      <c r="A37" s="181" t="s">
        <v>770</v>
      </c>
      <c r="B37" s="182" t="str">
        <f ca="1">IF(LEN(A37)=0,"",INDEX('Smelter Look-up'!$A:$A,MATCH($A37,'Smelter Look-up'!$E:$E,0)))</f>
        <v>Tin</v>
      </c>
      <c r="C37" s="186" t="str">
        <f ca="1">IF(LEN(A37)=0,"",INDEX('Smelter Look-up'!$C:$C,MATCH($A37,'Smelter Look-up'!$E:$E,0)))</f>
        <v>Gejiu Non-Ferrous Metal Processing Co., Ltd.</v>
      </c>
      <c r="D37" s="233"/>
      <c r="E37" s="182" t="str">
        <f ca="1">IF(ISERROR($V37),"",OFFSET('Smelter Look-up'!$D$4,$V37-4,0)&amp;"")</f>
        <v>CHINA</v>
      </c>
      <c r="F37" s="182" t="str">
        <f ca="1">IF(ISERROR($V37),"",OFFSET('Smelter Look-up'!$E$4,$V37-4,0))</f>
        <v>CID000538</v>
      </c>
      <c r="G37" s="182" t="str">
        <f ca="1">IF(C37=$X$4,IF(ISERROR($V37),"Enter smelter details","RMI"),IF(ISERROR($V37),"",OFFSET('Smelter Look-up'!$F$4,$V37-4,0)))</f>
        <v>RMI</v>
      </c>
      <c r="H37" s="183">
        <f ca="1">IF(ISERROR($V37),"",OFFSET('Smelter Look-up'!$G$4,$V37-4,0))</f>
        <v>0</v>
      </c>
      <c r="I37" s="184" t="str">
        <f ca="1">IF(ISERROR($V37),"",OFFSET('Smelter Look-up'!$H$4,$V37-4,0))</f>
        <v>Gejiu</v>
      </c>
      <c r="J37" s="184" t="str">
        <f ca="1">IF(ISERROR($V37),"",OFFSET('Smelter Look-up'!$I$4,$V37-4,0))</f>
        <v>Yunnan Sheng</v>
      </c>
      <c r="K37" s="225"/>
      <c r="L37" s="225"/>
      <c r="M37" s="225"/>
      <c r="N37" s="225"/>
      <c r="O37" s="225"/>
      <c r="P37" s="185"/>
      <c r="Q37" s="226"/>
      <c r="R37" s="182" t="str">
        <f ca="1">IF(ISERROR($V37),"",OFFSET('Smelter Look-up'!$C$4,$V37-4,0)&amp;"")</f>
        <v>Gejiu Non-Ferrous Metal Processing Co., Ltd.</v>
      </c>
      <c r="S37" s="181" t="str">
        <f t="shared" ca="1" si="3"/>
        <v>CN</v>
      </c>
      <c r="T37" s="181" t="str">
        <f ca="1">IF(B37="","",IF(ISERROR(MATCH($J37,SorP!$B$1:$B$6230,0)),"",INDIRECT("'SorP'!$A$"&amp;MATCH($J37,SorP!$B$1:$B$6230,0))))</f>
        <v>CN-YN</v>
      </c>
      <c r="U37" s="201"/>
      <c r="V37" s="227">
        <f ca="1">IF(C37="",NA(),IF(OR(C37="Smelter not listed",C37="Smelter not yet identified"),MATCH($B37&amp;$D37,'Smelter Look-up'!$J:$J,0),MATCH($B37&amp;$C37,'Smelter Look-up'!$J:$J,0)))</f>
        <v>433</v>
      </c>
      <c r="X37" s="228">
        <f t="shared" ca="1" si="4"/>
        <v>0</v>
      </c>
      <c r="AB37" s="229" t="str">
        <f t="shared" ca="1" si="5"/>
        <v>TinGejiu Non-Ferrous Metal Processing Co., Ltd.</v>
      </c>
    </row>
    <row r="38" spans="1:28" s="228" customFormat="1" ht="88.2">
      <c r="A38" s="181" t="s">
        <v>771</v>
      </c>
      <c r="B38" s="182" t="str">
        <f ca="1">IF(LEN(A38)=0,"",INDEX('Smelter Look-up'!$A:$A,MATCH($A38,'Smelter Look-up'!$E:$E,0)))</f>
        <v>Tin</v>
      </c>
      <c r="C38" s="186" t="str">
        <f ca="1">IF(LEN(A38)=0,"",INDEX('Smelter Look-up'!$C:$C,MATCH($A38,'Smelter Look-up'!$E:$E,0)))</f>
        <v>Gejiu Zili Mining And Metallurgy Co., Ltd.</v>
      </c>
      <c r="D38" s="233"/>
      <c r="E38" s="182" t="str">
        <f ca="1">IF(ISERROR($V38),"",OFFSET('Smelter Look-up'!$D$4,$V38-4,0)&amp;"")</f>
        <v>CHINA</v>
      </c>
      <c r="F38" s="182" t="str">
        <f ca="1">IF(ISERROR($V38),"",OFFSET('Smelter Look-up'!$E$4,$V38-4,0))</f>
        <v>CID000555</v>
      </c>
      <c r="G38" s="182" t="str">
        <f ca="1">IF(C38=$X$4,IF(ISERROR($V38),"Enter smelter details","RMI"),IF(ISERROR($V38),"",OFFSET('Smelter Look-up'!$F$4,$V38-4,0)))</f>
        <v>RMI</v>
      </c>
      <c r="H38" s="183">
        <f ca="1">IF(ISERROR($V38),"",OFFSET('Smelter Look-up'!$G$4,$V38-4,0))</f>
        <v>0</v>
      </c>
      <c r="I38" s="184" t="str">
        <f ca="1">IF(ISERROR($V38),"",OFFSET('Smelter Look-up'!$H$4,$V38-4,0))</f>
        <v>Gejiu</v>
      </c>
      <c r="J38" s="184" t="str">
        <f ca="1">IF(ISERROR($V38),"",OFFSET('Smelter Look-up'!$I$4,$V38-4,0))</f>
        <v>Yunnan Sheng</v>
      </c>
      <c r="K38" s="225"/>
      <c r="L38" s="225"/>
      <c r="M38" s="225"/>
      <c r="N38" s="225"/>
      <c r="O38" s="225"/>
      <c r="P38" s="185"/>
      <c r="Q38" s="226"/>
      <c r="R38" s="182" t="str">
        <f ca="1">IF(ISERROR($V38),"",OFFSET('Smelter Look-up'!$C$4,$V38-4,0)&amp;"")</f>
        <v>Gejiu Zili Mining And Metallurgy Co., Ltd.</v>
      </c>
      <c r="S38" s="181" t="str">
        <f t="shared" ref="S38:S68" ca="1" si="6">IF(B38="","",IF(ISERROR(MATCH($E38,CL,0)),"Unknown",INDIRECT("'C'!$A$"&amp;MATCH($E38,CL,0)+1)))</f>
        <v>CN</v>
      </c>
      <c r="T38" s="181" t="str">
        <f ca="1">IF(B38="","",IF(ISERROR(MATCH($J38,SorP!$B$1:$B$6230,0)),"",INDIRECT("'SorP'!$A$"&amp;MATCH($J38,SorP!$B$1:$B$6230,0))))</f>
        <v>CN-YN</v>
      </c>
      <c r="U38" s="201"/>
      <c r="V38" s="227">
        <f ca="1">IF(C38="",NA(),IF(OR(C38="Smelter not listed",C38="Smelter not yet identified"),MATCH($B38&amp;$D38,'Smelter Look-up'!$J:$J,0),MATCH($B38&amp;$C38,'Smelter Look-up'!$J:$J,0)))</f>
        <v>436</v>
      </c>
      <c r="X38" s="228">
        <f t="shared" ref="X38:X68" ca="1" si="7">IF(AND(C38="Smelter not listed",OR(LEN(D38)=0,LEN(E38)=0)),1,0)</f>
        <v>0</v>
      </c>
      <c r="AB38" s="229" t="str">
        <f t="shared" ref="AB38:AB68" ca="1" si="8">B38&amp;C38</f>
        <v>TinGejiu Zili Mining And Metallurgy Co., Ltd.</v>
      </c>
    </row>
    <row r="39" spans="1:28" s="228" customFormat="1" ht="75.599999999999994">
      <c r="A39" s="181" t="s">
        <v>796</v>
      </c>
      <c r="B39" s="182" t="str">
        <f ca="1">IF(LEN(A39)=0,"",INDEX('Smelter Look-up'!$A:$A,MATCH($A39,'Smelter Look-up'!$E:$E,0)))</f>
        <v>Tungsten</v>
      </c>
      <c r="C39" s="186" t="str">
        <f ca="1">IF(LEN(A39)=0,"",INDEX('Smelter Look-up'!$C:$C,MATCH($A39,'Smelter Look-up'!$E:$E,0)))</f>
        <v>Global Tungsten &amp; Powders Corp.</v>
      </c>
      <c r="D39" s="233"/>
      <c r="E39" s="182" t="str">
        <f ca="1">IF(ISERROR($V39),"",OFFSET('Smelter Look-up'!$D$4,$V39-4,0)&amp;"")</f>
        <v>UNITED STATES OF AMERICA</v>
      </c>
      <c r="F39" s="182" t="str">
        <f ca="1">IF(ISERROR($V39),"",OFFSET('Smelter Look-up'!$E$4,$V39-4,0))</f>
        <v>CID000568</v>
      </c>
      <c r="G39" s="182" t="str">
        <f ca="1">IF(C39=$X$4,IF(ISERROR($V39),"Enter smelter details","RMI"),IF(ISERROR($V39),"",OFFSET('Smelter Look-up'!$F$4,$V39-4,0)))</f>
        <v>RMI</v>
      </c>
      <c r="H39" s="183">
        <f ca="1">IF(ISERROR($V39),"",OFFSET('Smelter Look-up'!$G$4,$V39-4,0))</f>
        <v>0</v>
      </c>
      <c r="I39" s="184" t="str">
        <f ca="1">IF(ISERROR($V39),"",OFFSET('Smelter Look-up'!$H$4,$V39-4,0))</f>
        <v>Towanda</v>
      </c>
      <c r="J39" s="184" t="str">
        <f ca="1">IF(ISERROR($V39),"",OFFSET('Smelter Look-up'!$I$4,$V39-4,0))</f>
        <v>Pennsylvania</v>
      </c>
      <c r="K39" s="225"/>
      <c r="L39" s="225"/>
      <c r="M39" s="225"/>
      <c r="N39" s="225"/>
      <c r="O39" s="225"/>
      <c r="P39" s="185"/>
      <c r="Q39" s="226"/>
      <c r="R39" s="182" t="str">
        <f ca="1">IF(ISERROR($V39),"",OFFSET('Smelter Look-up'!$C$4,$V39-4,0)&amp;"")</f>
        <v>Global Tungsten &amp; Powders Corp.</v>
      </c>
      <c r="S39" s="181" t="str">
        <f t="shared" ca="1" si="6"/>
        <v>US</v>
      </c>
      <c r="T39" s="181" t="str">
        <f ca="1">IF(B39="","",IF(ISERROR(MATCH($J39,SorP!$B$1:$B$6230,0)),"",INDIRECT("'SorP'!$A$"&amp;MATCH($J39,SorP!$B$1:$B$6230,0))))</f>
        <v>US-PA</v>
      </c>
      <c r="U39" s="201"/>
      <c r="V39" s="227">
        <f ca="1">IF(C39="",NA(),IF(OR(C39="Smelter not listed",C39="Smelter not yet identified"),MATCH($B39&amp;$D39,'Smelter Look-up'!$J:$J,0),MATCH($B39&amp;$C39,'Smelter Look-up'!$J:$J,0)))</f>
        <v>580</v>
      </c>
      <c r="X39" s="228">
        <f t="shared" ca="1" si="7"/>
        <v>0</v>
      </c>
      <c r="AB39" s="229" t="str">
        <f t="shared" ca="1" si="8"/>
        <v>TungstenGlobal Tungsten &amp; Powders Corp.</v>
      </c>
    </row>
    <row r="40" spans="1:28" s="228" customFormat="1" ht="88.2">
      <c r="A40" s="181" t="s">
        <v>751</v>
      </c>
      <c r="B40" s="182" t="str">
        <f ca="1">IF(LEN(A40)=0,"",INDEX('Smelter Look-up'!$A:$A,MATCH($A40,'Smelter Look-up'!$E:$E,0)))</f>
        <v>Tantalum</v>
      </c>
      <c r="C40" s="186" t="str">
        <f ca="1">IF(LEN(A40)=0,"",INDEX('Smelter Look-up'!$C:$C,MATCH($A40,'Smelter Look-up'!$E:$E,0)))</f>
        <v>XIMEI RESOURCES (GUANGDONG) LIMITED</v>
      </c>
      <c r="D40" s="233"/>
      <c r="E40" s="182" t="str">
        <f ca="1">IF(ISERROR($V40),"",OFFSET('Smelter Look-up'!$D$4,$V40-4,0)&amp;"")</f>
        <v>CHINA</v>
      </c>
      <c r="F40" s="182" t="str">
        <f ca="1">IF(ISERROR($V40),"",OFFSET('Smelter Look-up'!$E$4,$V40-4,0))</f>
        <v>CID000616</v>
      </c>
      <c r="G40" s="182" t="str">
        <f ca="1">IF(C40=$X$4,IF(ISERROR($V40),"Enter smelter details","RMI"),IF(ISERROR($V40),"",OFFSET('Smelter Look-up'!$F$4,$V40-4,0)))</f>
        <v>RMI</v>
      </c>
      <c r="H40" s="183">
        <f ca="1">IF(ISERROR($V40),"",OFFSET('Smelter Look-up'!$G$4,$V40-4,0))</f>
        <v>0</v>
      </c>
      <c r="I40" s="184" t="str">
        <f ca="1">IF(ISERROR($V40),"",OFFSET('Smelter Look-up'!$H$4,$V40-4,0))</f>
        <v>Yingde</v>
      </c>
      <c r="J40" s="184" t="str">
        <f ca="1">IF(ISERROR($V40),"",OFFSET('Smelter Look-up'!$I$4,$V40-4,0))</f>
        <v>Guangdong Sheng</v>
      </c>
      <c r="K40" s="225"/>
      <c r="L40" s="225"/>
      <c r="M40" s="225"/>
      <c r="N40" s="225"/>
      <c r="O40" s="225"/>
      <c r="P40" s="185"/>
      <c r="Q40" s="226"/>
      <c r="R40" s="182" t="str">
        <f ca="1">IF(ISERROR($V40),"",OFFSET('Smelter Look-up'!$C$4,$V40-4,0)&amp;"")</f>
        <v>XIMEI RESOURCES (GUANGDONG) LIMITED</v>
      </c>
      <c r="S40" s="181" t="str">
        <f t="shared" ca="1" si="6"/>
        <v>CN</v>
      </c>
      <c r="T40" s="181" t="str">
        <f ca="1">IF(B40="","",IF(ISERROR(MATCH($J40,SorP!$B$1:$B$6230,0)),"",INDIRECT("'SorP'!$A$"&amp;MATCH($J40,SorP!$B$1:$B$6230,0))))</f>
        <v>CN-GD</v>
      </c>
      <c r="U40" s="201"/>
      <c r="V40" s="227">
        <f ca="1">IF(C40="",NA(),IF(OR(C40="Smelter not listed",C40="Smelter not yet identified"),MATCH($B40&amp;$D40,'Smelter Look-up'!$J:$J,0),MATCH($B40&amp;$C40,'Smelter Look-up'!$J:$J,0)))</f>
        <v>381</v>
      </c>
      <c r="X40" s="228">
        <f t="shared" ca="1" si="7"/>
        <v>0</v>
      </c>
      <c r="AB40" s="229" t="str">
        <f t="shared" ca="1" si="8"/>
        <v>TantalumXIMEI RESOURCES (GUANGDONG) LIMITED</v>
      </c>
    </row>
    <row r="41" spans="1:28" s="228" customFormat="1" ht="37.799999999999997">
      <c r="A41" s="181" t="s">
        <v>2522</v>
      </c>
      <c r="B41" s="182" t="str">
        <f ca="1">IF(LEN(A41)=0,"",INDEX('Smelter Look-up'!$A:$A,MATCH($A41,'Smelter Look-up'!$E:$E,0)))</f>
        <v>Gold</v>
      </c>
      <c r="C41" s="186" t="str">
        <f ca="1">IF(LEN(A41)=0,"",INDEX('Smelter Look-up'!$C:$C,MATCH($A41,'Smelter Look-up'!$E:$E,0)))</f>
        <v>LT Metal Ltd.</v>
      </c>
      <c r="D41" s="233"/>
      <c r="E41" s="182" t="str">
        <f ca="1">IF(ISERROR($V41),"",OFFSET('Smelter Look-up'!$D$4,$V41-4,0)&amp;"")</f>
        <v>KOREA, REPUBLIC OF</v>
      </c>
      <c r="F41" s="182" t="str">
        <f ca="1">IF(ISERROR($V41),"",OFFSET('Smelter Look-up'!$E$4,$V41-4,0))</f>
        <v>CID000689</v>
      </c>
      <c r="G41" s="182" t="str">
        <f ca="1">IF(C41=$X$4,IF(ISERROR($V41),"Enter smelter details","RMI"),IF(ISERROR($V41),"",OFFSET('Smelter Look-up'!$F$4,$V41-4,0)))</f>
        <v>RMI</v>
      </c>
      <c r="H41" s="183">
        <f ca="1">IF(ISERROR($V41),"",OFFSET('Smelter Look-up'!$G$4,$V41-4,0))</f>
        <v>0</v>
      </c>
      <c r="I41" s="184" t="str">
        <f ca="1">IF(ISERROR($V41),"",OFFSET('Smelter Look-up'!$H$4,$V41-4,0))</f>
        <v>Seo-gu</v>
      </c>
      <c r="J41" s="184" t="str">
        <f ca="1">IF(ISERROR($V41),"",OFFSET('Smelter Look-up'!$I$4,$V41-4,0))</f>
        <v>Incheon-gwangyeoksi</v>
      </c>
      <c r="K41" s="225"/>
      <c r="L41" s="225"/>
      <c r="M41" s="225"/>
      <c r="N41" s="225"/>
      <c r="O41" s="225"/>
      <c r="P41" s="185"/>
      <c r="Q41" s="226"/>
      <c r="R41" s="182" t="str">
        <f ca="1">IF(ISERROR($V41),"",OFFSET('Smelter Look-up'!$C$4,$V41-4,0)&amp;"")</f>
        <v>LT Metal Ltd.</v>
      </c>
      <c r="S41" s="181" t="str">
        <f t="shared" ca="1" si="6"/>
        <v>KR</v>
      </c>
      <c r="T41" s="181" t="str">
        <f ca="1">IF(B41="","",IF(ISERROR(MATCH($J41,SorP!$B$1:$B$6230,0)),"",INDIRECT("'SorP'!$A$"&amp;MATCH($J41,SorP!$B$1:$B$6230,0))))</f>
        <v>KR-28</v>
      </c>
      <c r="U41" s="201"/>
      <c r="V41" s="227">
        <f ca="1">IF(C41="",NA(),IF(OR(C41="Smelter not listed",C41="Smelter not yet identified"),MATCH($B41&amp;$D41,'Smelter Look-up'!$J:$J,0),MATCH($B41&amp;$C41,'Smelter Look-up'!$J:$J,0)))</f>
        <v>159</v>
      </c>
      <c r="X41" s="228">
        <f t="shared" ca="1" si="7"/>
        <v>0</v>
      </c>
      <c r="AB41" s="229" t="str">
        <f t="shared" ca="1" si="8"/>
        <v>GoldLT Metal Ltd.</v>
      </c>
    </row>
    <row r="42" spans="1:28" s="228" customFormat="1" ht="50.4">
      <c r="A42" s="181" t="s">
        <v>678</v>
      </c>
      <c r="B42" s="182" t="str">
        <f ca="1">IF(LEN(A42)=0,"",INDEX('Smelter Look-up'!$A:$A,MATCH($A42,'Smelter Look-up'!$E:$E,0)))</f>
        <v>Gold</v>
      </c>
      <c r="C42" s="186" t="str">
        <f ca="1">IF(LEN(A42)=0,"",INDEX('Smelter Look-up'!$C:$C,MATCH($A42,'Smelter Look-up'!$E:$E,0)))</f>
        <v>Heimerle + Meule GmbH</v>
      </c>
      <c r="D42" s="233"/>
      <c r="E42" s="182" t="str">
        <f ca="1">IF(ISERROR($V42),"",OFFSET('Smelter Look-up'!$D$4,$V42-4,0)&amp;"")</f>
        <v>GERMANY</v>
      </c>
      <c r="F42" s="182" t="str">
        <f ca="1">IF(ISERROR($V42),"",OFFSET('Smelter Look-up'!$E$4,$V42-4,0))</f>
        <v>CID000694</v>
      </c>
      <c r="G42" s="182" t="str">
        <f ca="1">IF(C42=$X$4,IF(ISERROR($V42),"Enter smelter details","RMI"),IF(ISERROR($V42),"",OFFSET('Smelter Look-up'!$F$4,$V42-4,0)))</f>
        <v>RMI</v>
      </c>
      <c r="H42" s="183">
        <f ca="1">IF(ISERROR($V42),"",OFFSET('Smelter Look-up'!$G$4,$V42-4,0))</f>
        <v>0</v>
      </c>
      <c r="I42" s="184" t="str">
        <f ca="1">IF(ISERROR($V42),"",OFFSET('Smelter Look-up'!$H$4,$V42-4,0))</f>
        <v>Pforzheim</v>
      </c>
      <c r="J42" s="184" t="str">
        <f ca="1">IF(ISERROR($V42),"",OFFSET('Smelter Look-up'!$I$4,$V42-4,0))</f>
        <v>Baden-Württemberg</v>
      </c>
      <c r="K42" s="225"/>
      <c r="L42" s="225"/>
      <c r="M42" s="225"/>
      <c r="N42" s="225"/>
      <c r="O42" s="225"/>
      <c r="P42" s="185"/>
      <c r="Q42" s="226"/>
      <c r="R42" s="182" t="str">
        <f ca="1">IF(ISERROR($V42),"",OFFSET('Smelter Look-up'!$C$4,$V42-4,0)&amp;"")</f>
        <v>Heimerle + Meule GmbH</v>
      </c>
      <c r="S42" s="181" t="str">
        <f t="shared" ca="1" si="6"/>
        <v>DE</v>
      </c>
      <c r="T42" s="181" t="str">
        <f ca="1">IF(B42="","",IF(ISERROR(MATCH($J42,SorP!$B$1:$B$6230,0)),"",INDIRECT("'SorP'!$A$"&amp;MATCH($J42,SorP!$B$1:$B$6230,0))))</f>
        <v>DE-BW</v>
      </c>
      <c r="U42" s="201"/>
      <c r="V42" s="227">
        <f ca="1">IF(C42="",NA(),IF(OR(C42="Smelter not listed",C42="Smelter not yet identified"),MATCH($B42&amp;$D42,'Smelter Look-up'!$J:$J,0),MATCH($B42&amp;$C42,'Smelter Look-up'!$J:$J,0)))</f>
        <v>102</v>
      </c>
      <c r="X42" s="228">
        <f t="shared" ca="1" si="7"/>
        <v>0</v>
      </c>
      <c r="AB42" s="229" t="str">
        <f t="shared" ca="1" si="8"/>
        <v>GoldHeimerle + Meule GmbH</v>
      </c>
    </row>
    <row r="43" spans="1:28" s="228" customFormat="1" ht="75.599999999999994">
      <c r="A43" s="181" t="s">
        <v>679</v>
      </c>
      <c r="B43" s="182" t="str">
        <f ca="1">IF(LEN(A43)=0,"",INDEX('Smelter Look-up'!$A:$A,MATCH($A43,'Smelter Look-up'!$E:$E,0)))</f>
        <v>Gold</v>
      </c>
      <c r="C43" s="186" t="str">
        <f ca="1">IF(LEN(A43)=0,"",INDEX('Smelter Look-up'!$C:$C,MATCH($A43,'Smelter Look-up'!$E:$E,0)))</f>
        <v>Heraeus Metals Hong Kong Ltd.</v>
      </c>
      <c r="D43" s="233"/>
      <c r="E43" s="182" t="str">
        <f ca="1">IF(ISERROR($V43),"",OFFSET('Smelter Look-up'!$D$4,$V43-4,0)&amp;"")</f>
        <v>CHINA</v>
      </c>
      <c r="F43" s="182" t="str">
        <f ca="1">IF(ISERROR($V43),"",OFFSET('Smelter Look-up'!$E$4,$V43-4,0))</f>
        <v>CID000707</v>
      </c>
      <c r="G43" s="182" t="str">
        <f ca="1">IF(C43=$X$4,IF(ISERROR($V43),"Enter smelter details","RMI"),IF(ISERROR($V43),"",OFFSET('Smelter Look-up'!$F$4,$V43-4,0)))</f>
        <v>RMI</v>
      </c>
      <c r="H43" s="183">
        <f ca="1">IF(ISERROR($V43),"",OFFSET('Smelter Look-up'!$G$4,$V43-4,0))</f>
        <v>0</v>
      </c>
      <c r="I43" s="184" t="str">
        <f ca="1">IF(ISERROR($V43),"",OFFSET('Smelter Look-up'!$H$4,$V43-4,0))</f>
        <v>Fanling</v>
      </c>
      <c r="J43" s="184" t="str">
        <f ca="1">IF(ISERROR($V43),"",OFFSET('Smelter Look-up'!$I$4,$V43-4,0))</f>
        <v>Hong Kong SAR</v>
      </c>
      <c r="K43" s="225"/>
      <c r="L43" s="225"/>
      <c r="M43" s="225"/>
      <c r="N43" s="225"/>
      <c r="O43" s="225"/>
      <c r="P43" s="185"/>
      <c r="Q43" s="226"/>
      <c r="R43" s="182" t="str">
        <f ca="1">IF(ISERROR($V43),"",OFFSET('Smelter Look-up'!$C$4,$V43-4,0)&amp;"")</f>
        <v>Heraeus Metals Hong Kong Ltd.</v>
      </c>
      <c r="S43" s="181" t="str">
        <f t="shared" ca="1" si="6"/>
        <v>CN</v>
      </c>
      <c r="T43" s="181" t="str">
        <f ca="1">IF(B43="","",IF(ISERROR(MATCH($J43,SorP!$B$1:$B$6230,0)),"",INDIRECT("'SorP'!$A$"&amp;MATCH($J43,SorP!$B$1:$B$6230,0))))</f>
        <v/>
      </c>
      <c r="U43" s="201"/>
      <c r="V43" s="227">
        <f ca="1">IF(C43="",NA(),IF(OR(C43="Smelter not listed",C43="Smelter not yet identified"),MATCH($B43&amp;$D43,'Smelter Look-up'!$J:$J,0),MATCH($B43&amp;$C43,'Smelter Look-up'!$J:$J,0)))</f>
        <v>108</v>
      </c>
      <c r="X43" s="228">
        <f t="shared" ca="1" si="7"/>
        <v>0</v>
      </c>
      <c r="AB43" s="229" t="str">
        <f t="shared" ca="1" si="8"/>
        <v>GoldHeraeus Metals Hong Kong Ltd.</v>
      </c>
    </row>
    <row r="44" spans="1:28" s="228" customFormat="1" ht="63">
      <c r="A44" s="181" t="s">
        <v>680</v>
      </c>
      <c r="B44" s="182" t="str">
        <f ca="1">IF(LEN(A44)=0,"",INDEX('Smelter Look-up'!$A:$A,MATCH($A44,'Smelter Look-up'!$E:$E,0)))</f>
        <v>Gold</v>
      </c>
      <c r="C44" s="186" t="str">
        <f ca="1">IF(LEN(A44)=0,"",INDEX('Smelter Look-up'!$C:$C,MATCH($A44,'Smelter Look-up'!$E:$E,0)))</f>
        <v>Heraeus Germany GmbH Co. KG</v>
      </c>
      <c r="D44" s="233"/>
      <c r="E44" s="182" t="str">
        <f ca="1">IF(ISERROR($V44),"",OFFSET('Smelter Look-up'!$D$4,$V44-4,0)&amp;"")</f>
        <v>GERMANY</v>
      </c>
      <c r="F44" s="182" t="str">
        <f ca="1">IF(ISERROR($V44),"",OFFSET('Smelter Look-up'!$E$4,$V44-4,0))</f>
        <v>CID000711</v>
      </c>
      <c r="G44" s="182" t="str">
        <f ca="1">IF(C44=$X$4,IF(ISERROR($V44),"Enter smelter details","RMI"),IF(ISERROR($V44),"",OFFSET('Smelter Look-up'!$F$4,$V44-4,0)))</f>
        <v>RMI</v>
      </c>
      <c r="H44" s="183">
        <f ca="1">IF(ISERROR($V44),"",OFFSET('Smelter Look-up'!$G$4,$V44-4,0))</f>
        <v>0</v>
      </c>
      <c r="I44" s="184" t="str">
        <f ca="1">IF(ISERROR($V44),"",OFFSET('Smelter Look-up'!$H$4,$V44-4,0))</f>
        <v>Hanau</v>
      </c>
      <c r="J44" s="184" t="str">
        <f ca="1">IF(ISERROR($V44),"",OFFSET('Smelter Look-up'!$I$4,$V44-4,0))</f>
        <v>Hessen</v>
      </c>
      <c r="K44" s="225"/>
      <c r="L44" s="225"/>
      <c r="M44" s="225"/>
      <c r="N44" s="225"/>
      <c r="O44" s="225"/>
      <c r="P44" s="185"/>
      <c r="Q44" s="226"/>
      <c r="R44" s="182" t="str">
        <f ca="1">IF(ISERROR($V44),"",OFFSET('Smelter Look-up'!$C$4,$V44-4,0)&amp;"")</f>
        <v>Heraeus Germany GmbH Co. KG</v>
      </c>
      <c r="S44" s="181" t="str">
        <f t="shared" ca="1" si="6"/>
        <v>DE</v>
      </c>
      <c r="T44" s="181" t="str">
        <f ca="1">IF(B44="","",IF(ISERROR(MATCH($J44,SorP!$B$1:$B$6230,0)),"",INDIRECT("'SorP'!$A$"&amp;MATCH($J44,SorP!$B$1:$B$6230,0))))</f>
        <v>DE-HE</v>
      </c>
      <c r="U44" s="201"/>
      <c r="V44" s="227">
        <f ca="1">IF(C44="",NA(),IF(OR(C44="Smelter not listed",C44="Smelter not yet identified"),MATCH($B44&amp;$D44,'Smelter Look-up'!$J:$J,0),MATCH($B44&amp;$C44,'Smelter Look-up'!$J:$J,0)))</f>
        <v>106</v>
      </c>
      <c r="X44" s="228">
        <f t="shared" ca="1" si="7"/>
        <v>0</v>
      </c>
      <c r="AB44" s="229" t="str">
        <f t="shared" ca="1" si="8"/>
        <v>GoldHeraeus Germany GmbH Co. KG</v>
      </c>
    </row>
    <row r="45" spans="1:28" s="228" customFormat="1" ht="63">
      <c r="A45" s="181" t="s">
        <v>797</v>
      </c>
      <c r="B45" s="182" t="str">
        <f ca="1">IF(LEN(A45)=0,"",INDEX('Smelter Look-up'!$A:$A,MATCH($A45,'Smelter Look-up'!$E:$E,0)))</f>
        <v>Tungsten</v>
      </c>
      <c r="C45" s="186" t="str">
        <f ca="1">IF(LEN(A45)=0,"",INDEX('Smelter Look-up'!$C:$C,MATCH($A45,'Smelter Look-up'!$E:$E,0)))</f>
        <v>Hunan Chenzhou Mining Co., Ltd.</v>
      </c>
      <c r="D45" s="233"/>
      <c r="E45" s="182" t="str">
        <f ca="1">IF(ISERROR($V45),"",OFFSET('Smelter Look-up'!$D$4,$V45-4,0)&amp;"")</f>
        <v>CHINA</v>
      </c>
      <c r="F45" s="182" t="str">
        <f ca="1">IF(ISERROR($V45),"",OFFSET('Smelter Look-up'!$E$4,$V45-4,0))</f>
        <v>CID000766</v>
      </c>
      <c r="G45" s="182" t="str">
        <f ca="1">IF(C45=$X$4,IF(ISERROR($V45),"Enter smelter details","RMI"),IF(ISERROR($V45),"",OFFSET('Smelter Look-up'!$F$4,$V45-4,0)))</f>
        <v>RMI</v>
      </c>
      <c r="H45" s="183">
        <f ca="1">IF(ISERROR($V45),"",OFFSET('Smelter Look-up'!$G$4,$V45-4,0))</f>
        <v>0</v>
      </c>
      <c r="I45" s="184" t="str">
        <f ca="1">IF(ISERROR($V45),"",OFFSET('Smelter Look-up'!$H$4,$V45-4,0))</f>
        <v>Yuanling</v>
      </c>
      <c r="J45" s="184" t="str">
        <f ca="1">IF(ISERROR($V45),"",OFFSET('Smelter Look-up'!$I$4,$V45-4,0))</f>
        <v>Hunan Sheng</v>
      </c>
      <c r="K45" s="225"/>
      <c r="L45" s="225"/>
      <c r="M45" s="225"/>
      <c r="N45" s="225"/>
      <c r="O45" s="225"/>
      <c r="P45" s="185"/>
      <c r="Q45" s="226"/>
      <c r="R45" s="182" t="str">
        <f ca="1">IF(ISERROR($V45),"",OFFSET('Smelter Look-up'!$C$4,$V45-4,0)&amp;"")</f>
        <v>Hunan Chenzhou Mining Co., Ltd.</v>
      </c>
      <c r="S45" s="181" t="str">
        <f t="shared" ca="1" si="6"/>
        <v>CN</v>
      </c>
      <c r="T45" s="181" t="str">
        <f ca="1">IF(B45="","",IF(ISERROR(MATCH($J45,SorP!$B$1:$B$6230,0)),"",INDIRECT("'SorP'!$A$"&amp;MATCH($J45,SorP!$B$1:$B$6230,0))))</f>
        <v>CN-HN</v>
      </c>
      <c r="U45" s="201"/>
      <c r="V45" s="227">
        <f ca="1">IF(C45="",NA(),IF(OR(C45="Smelter not listed",C45="Smelter not yet identified"),MATCH($B45&amp;$D45,'Smelter Look-up'!$J:$J,0),MATCH($B45&amp;$C45,'Smelter Look-up'!$J:$J,0)))</f>
        <v>588</v>
      </c>
      <c r="X45" s="228">
        <f t="shared" ca="1" si="7"/>
        <v>0</v>
      </c>
      <c r="AB45" s="229" t="str">
        <f t="shared" ca="1" si="8"/>
        <v>TungstenHunan Chenzhou Mining Co., Ltd.</v>
      </c>
    </row>
    <row r="46" spans="1:28" s="228" customFormat="1" ht="100.8">
      <c r="A46" s="181" t="s">
        <v>798</v>
      </c>
      <c r="B46" s="182" t="str">
        <f ca="1">IF(LEN(A46)=0,"",INDEX('Smelter Look-up'!$A:$A,MATCH($A46,'Smelter Look-up'!$E:$E,0)))</f>
        <v>Tungsten</v>
      </c>
      <c r="C46" s="186" t="str">
        <f ca="1">IF(LEN(A46)=0,"",INDEX('Smelter Look-up'!$C:$C,MATCH($A46,'Smelter Look-up'!$E:$E,0)))</f>
        <v>Hunan Chunchang Nonferrous Metals Co., Ltd.</v>
      </c>
      <c r="D46" s="233"/>
      <c r="E46" s="182" t="str">
        <f ca="1">IF(ISERROR($V46),"",OFFSET('Smelter Look-up'!$D$4,$V46-4,0)&amp;"")</f>
        <v>CHINA</v>
      </c>
      <c r="F46" s="182" t="str">
        <f ca="1">IF(ISERROR($V46),"",OFFSET('Smelter Look-up'!$E$4,$V46-4,0))</f>
        <v>CID000769</v>
      </c>
      <c r="G46" s="182" t="str">
        <f ca="1">IF(C46=$X$4,IF(ISERROR($V46),"Enter smelter details","RMI"),IF(ISERROR($V46),"",OFFSET('Smelter Look-up'!$F$4,$V46-4,0)))</f>
        <v>RMI</v>
      </c>
      <c r="H46" s="183">
        <f ca="1">IF(ISERROR($V46),"",OFFSET('Smelter Look-up'!$G$4,$V46-4,0))</f>
        <v>0</v>
      </c>
      <c r="I46" s="184" t="str">
        <f ca="1">IF(ISERROR($V46),"",OFFSET('Smelter Look-up'!$H$4,$V46-4,0))</f>
        <v>Hengyang</v>
      </c>
      <c r="J46" s="184" t="str">
        <f ca="1">IF(ISERROR($V46),"",OFFSET('Smelter Look-up'!$I$4,$V46-4,0))</f>
        <v>Hunan Sheng</v>
      </c>
      <c r="K46" s="225"/>
      <c r="L46" s="225"/>
      <c r="M46" s="225"/>
      <c r="N46" s="225"/>
      <c r="O46" s="225"/>
      <c r="P46" s="185"/>
      <c r="Q46" s="226"/>
      <c r="R46" s="182" t="str">
        <f ca="1">IF(ISERROR($V46),"",OFFSET('Smelter Look-up'!$C$4,$V46-4,0)&amp;"")</f>
        <v>Hunan Chunchang Nonferrous Metals Co., Ltd.</v>
      </c>
      <c r="S46" s="181" t="str">
        <f t="shared" ca="1" si="6"/>
        <v>CN</v>
      </c>
      <c r="T46" s="181" t="str">
        <f ca="1">IF(B46="","",IF(ISERROR(MATCH($J46,SorP!$B$1:$B$6230,0)),"",INDIRECT("'SorP'!$A$"&amp;MATCH($J46,SorP!$B$1:$B$6230,0))))</f>
        <v>CN-HN</v>
      </c>
      <c r="U46" s="201"/>
      <c r="V46" s="227">
        <f ca="1">IF(C46="",NA(),IF(OR(C46="Smelter not listed",C46="Smelter not yet identified"),MATCH($B46&amp;$D46,'Smelter Look-up'!$J:$J,0),MATCH($B46&amp;$C46,'Smelter Look-up'!$J:$J,0)))</f>
        <v>590</v>
      </c>
      <c r="X46" s="228">
        <f t="shared" ca="1" si="7"/>
        <v>0</v>
      </c>
      <c r="AB46" s="229" t="str">
        <f t="shared" ca="1" si="8"/>
        <v>TungstenHunan Chunchang Nonferrous Metals Co., Ltd.</v>
      </c>
    </row>
    <row r="47" spans="1:28" s="228" customFormat="1" ht="113.4">
      <c r="A47" s="181" t="s">
        <v>683</v>
      </c>
      <c r="B47" s="182" t="str">
        <f ca="1">IF(LEN(A47)=0,"",INDEX('Smelter Look-up'!$A:$A,MATCH($A47,'Smelter Look-up'!$E:$E,0)))</f>
        <v>Gold</v>
      </c>
      <c r="C47" s="186" t="str">
        <f ca="1">IF(LEN(A47)=0,"",INDEX('Smelter Look-up'!$C:$C,MATCH($A47,'Smelter Look-up'!$E:$E,0)))</f>
        <v>Inner Mongolia Qiankun Gold and Silver Refinery Share Co., Ltd.</v>
      </c>
      <c r="D47" s="233"/>
      <c r="E47" s="182" t="str">
        <f ca="1">IF(ISERROR($V47),"",OFFSET('Smelter Look-up'!$D$4,$V47-4,0)&amp;"")</f>
        <v>CHINA</v>
      </c>
      <c r="F47" s="182" t="str">
        <f ca="1">IF(ISERROR($V47),"",OFFSET('Smelter Look-up'!$E$4,$V47-4,0))</f>
        <v>CID000801</v>
      </c>
      <c r="G47" s="182" t="str">
        <f ca="1">IF(C47=$X$4,IF(ISERROR($V47),"Enter smelter details","RMI"),IF(ISERROR($V47),"",OFFSET('Smelter Look-up'!$F$4,$V47-4,0)))</f>
        <v>RMI</v>
      </c>
      <c r="H47" s="183">
        <f ca="1">IF(ISERROR($V47),"",OFFSET('Smelter Look-up'!$G$4,$V47-4,0))</f>
        <v>0</v>
      </c>
      <c r="I47" s="184" t="str">
        <f ca="1">IF(ISERROR($V47),"",OFFSET('Smelter Look-up'!$H$4,$V47-4,0))</f>
        <v>Hohhot</v>
      </c>
      <c r="J47" s="184" t="str">
        <f ca="1">IF(ISERROR($V47),"",OFFSET('Smelter Look-up'!$I$4,$V47-4,0))</f>
        <v>Nei Mongol Zizhiqu</v>
      </c>
      <c r="K47" s="225"/>
      <c r="L47" s="225"/>
      <c r="M47" s="225"/>
      <c r="N47" s="225"/>
      <c r="O47" s="225"/>
      <c r="P47" s="185"/>
      <c r="Q47" s="226"/>
      <c r="R47" s="182" t="str">
        <f ca="1">IF(ISERROR($V47),"",OFFSET('Smelter Look-up'!$C$4,$V47-4,0)&amp;"")</f>
        <v>Inner Mongolia Qiankun Gold and Silver Refinery Share Co., Ltd.</v>
      </c>
      <c r="S47" s="181" t="str">
        <f t="shared" ca="1" si="6"/>
        <v>CN</v>
      </c>
      <c r="T47" s="181" t="str">
        <f ca="1">IF(B47="","",IF(ISERROR(MATCH($J47,SorP!$B$1:$B$6230,0)),"",INDIRECT("'SorP'!$A$"&amp;MATCH($J47,SorP!$B$1:$B$6230,0))))</f>
        <v>CN-NM</v>
      </c>
      <c r="U47" s="201"/>
      <c r="V47" s="227">
        <f ca="1">IF(C47="",NA(),IF(OR(C47="Smelter not listed",C47="Smelter not yet identified"),MATCH($B47&amp;$D47,'Smelter Look-up'!$J:$J,0),MATCH($B47&amp;$C47,'Smelter Look-up'!$J:$J,0)))</f>
        <v>117</v>
      </c>
      <c r="X47" s="228">
        <f t="shared" ca="1" si="7"/>
        <v>0</v>
      </c>
      <c r="AB47" s="229" t="str">
        <f t="shared" ca="1" si="8"/>
        <v>GoldInner Mongolia Qiankun Gold and Silver Refinery Share Co., Ltd.</v>
      </c>
    </row>
    <row r="48" spans="1:28" s="228" customFormat="1" ht="63">
      <c r="A48" s="181" t="s">
        <v>684</v>
      </c>
      <c r="B48" s="182" t="str">
        <f ca="1">IF(LEN(A48)=0,"",INDEX('Smelter Look-up'!$A:$A,MATCH($A48,'Smelter Look-up'!$E:$E,0)))</f>
        <v>Gold</v>
      </c>
      <c r="C48" s="186" t="str">
        <f ca="1">IF(LEN(A48)=0,"",INDEX('Smelter Look-up'!$C:$C,MATCH($A48,'Smelter Look-up'!$E:$E,0)))</f>
        <v>Ishifuku Metal Industry Co., Ltd.</v>
      </c>
      <c r="D48" s="233"/>
      <c r="E48" s="182" t="str">
        <f ca="1">IF(ISERROR($V48),"",OFFSET('Smelter Look-up'!$D$4,$V48-4,0)&amp;"")</f>
        <v>JAPAN</v>
      </c>
      <c r="F48" s="182" t="str">
        <f ca="1">IF(ISERROR($V48),"",OFFSET('Smelter Look-up'!$E$4,$V48-4,0))</f>
        <v>CID000807</v>
      </c>
      <c r="G48" s="182" t="str">
        <f ca="1">IF(C48=$X$4,IF(ISERROR($V48),"Enter smelter details","RMI"),IF(ISERROR($V48),"",OFFSET('Smelter Look-up'!$F$4,$V48-4,0)))</f>
        <v>RMI</v>
      </c>
      <c r="H48" s="183">
        <f ca="1">IF(ISERROR($V48),"",OFFSET('Smelter Look-up'!$G$4,$V48-4,0))</f>
        <v>0</v>
      </c>
      <c r="I48" s="184" t="str">
        <f ca="1">IF(ISERROR($V48),"",OFFSET('Smelter Look-up'!$H$4,$V48-4,0))</f>
        <v>Soka</v>
      </c>
      <c r="J48" s="184" t="str">
        <f ca="1">IF(ISERROR($V48),"",OFFSET('Smelter Look-up'!$I$4,$V48-4,0))</f>
        <v>Saitama</v>
      </c>
      <c r="K48" s="225"/>
      <c r="L48" s="225"/>
      <c r="M48" s="225"/>
      <c r="N48" s="225"/>
      <c r="O48" s="225"/>
      <c r="P48" s="185"/>
      <c r="Q48" s="226"/>
      <c r="R48" s="182" t="str">
        <f ca="1">IF(ISERROR($V48),"",OFFSET('Smelter Look-up'!$C$4,$V48-4,0)&amp;"")</f>
        <v>Ishifuku Metal Industry Co., Ltd.</v>
      </c>
      <c r="S48" s="181" t="str">
        <f t="shared" ca="1" si="6"/>
        <v>JP</v>
      </c>
      <c r="T48" s="181" t="str">
        <f ca="1">IF(B48="","",IF(ISERROR(MATCH($J48,SorP!$B$1:$B$6230,0)),"",INDIRECT("'SorP'!$A$"&amp;MATCH($J48,SorP!$B$1:$B$6230,0))))</f>
        <v>JP-11</v>
      </c>
      <c r="U48" s="201"/>
      <c r="V48" s="227">
        <f ca="1">IF(C48="",NA(),IF(OR(C48="Smelter not listed",C48="Smelter not yet identified"),MATCH($B48&amp;$D48,'Smelter Look-up'!$J:$J,0),MATCH($B48&amp;$C48,'Smelter Look-up'!$J:$J,0)))</f>
        <v>119</v>
      </c>
      <c r="X48" s="228">
        <f t="shared" ca="1" si="7"/>
        <v>0</v>
      </c>
      <c r="AB48" s="229" t="str">
        <f t="shared" ca="1" si="8"/>
        <v>GoldIshifuku Metal Industry Co., Ltd.</v>
      </c>
    </row>
    <row r="49" spans="1:28" s="228" customFormat="1" ht="50.4">
      <c r="A49" s="181" t="s">
        <v>685</v>
      </c>
      <c r="B49" s="182" t="str">
        <f ca="1">IF(LEN(A49)=0,"",INDEX('Smelter Look-up'!$A:$A,MATCH($A49,'Smelter Look-up'!$E:$E,0)))</f>
        <v>Gold</v>
      </c>
      <c r="C49" s="186" t="str">
        <f ca="1">IF(LEN(A49)=0,"",INDEX('Smelter Look-up'!$C:$C,MATCH($A49,'Smelter Look-up'!$E:$E,0)))</f>
        <v>Istanbul Gold Refinery</v>
      </c>
      <c r="D49" s="233"/>
      <c r="E49" s="182" t="str">
        <f ca="1">IF(ISERROR($V49),"",OFFSET('Smelter Look-up'!$D$4,$V49-4,0)&amp;"")</f>
        <v>TURKEY</v>
      </c>
      <c r="F49" s="182" t="str">
        <f ca="1">IF(ISERROR($V49),"",OFFSET('Smelter Look-up'!$E$4,$V49-4,0))</f>
        <v>CID000814</v>
      </c>
      <c r="G49" s="182" t="str">
        <f ca="1">IF(C49=$X$4,IF(ISERROR($V49),"Enter smelter details","RMI"),IF(ISERROR($V49),"",OFFSET('Smelter Look-up'!$F$4,$V49-4,0)))</f>
        <v>RMI</v>
      </c>
      <c r="H49" s="183">
        <f ca="1">IF(ISERROR($V49),"",OFFSET('Smelter Look-up'!$G$4,$V49-4,0))</f>
        <v>0</v>
      </c>
      <c r="I49" s="184" t="str">
        <f ca="1">IF(ISERROR($V49),"",OFFSET('Smelter Look-up'!$H$4,$V49-4,0))</f>
        <v>Kuyumcukent</v>
      </c>
      <c r="J49" s="184" t="str">
        <f ca="1">IF(ISERROR($V49),"",OFFSET('Smelter Look-up'!$I$4,$V49-4,0))</f>
        <v>İstanbul</v>
      </c>
      <c r="K49" s="225"/>
      <c r="L49" s="225"/>
      <c r="M49" s="225"/>
      <c r="N49" s="225"/>
      <c r="O49" s="225"/>
      <c r="P49" s="185"/>
      <c r="Q49" s="226"/>
      <c r="R49" s="182" t="str">
        <f ca="1">IF(ISERROR($V49),"",OFFSET('Smelter Look-up'!$C$4,$V49-4,0)&amp;"")</f>
        <v>Istanbul Gold Refinery</v>
      </c>
      <c r="S49" s="181" t="str">
        <f t="shared" ca="1" si="6"/>
        <v>TR</v>
      </c>
      <c r="T49" s="181" t="str">
        <f ca="1">IF(B49="","",IF(ISERROR(MATCH($J49,SorP!$B$1:$B$6230,0)),"",INDIRECT("'SorP'!$A$"&amp;MATCH($J49,SorP!$B$1:$B$6230,0))))</f>
        <v>TR-34</v>
      </c>
      <c r="U49" s="201"/>
      <c r="V49" s="227">
        <f ca="1">IF(C49="",NA(),IF(OR(C49="Smelter not listed",C49="Smelter not yet identified"),MATCH($B49&amp;$D49,'Smelter Look-up'!$J:$J,0),MATCH($B49&amp;$C49,'Smelter Look-up'!$J:$J,0)))</f>
        <v>120</v>
      </c>
      <c r="X49" s="228">
        <f t="shared" ca="1" si="7"/>
        <v>0</v>
      </c>
      <c r="AB49" s="229" t="str">
        <f t="shared" ca="1" si="8"/>
        <v>GoldIstanbul Gold Refinery</v>
      </c>
    </row>
    <row r="50" spans="1:28" s="228" customFormat="1" ht="25.2">
      <c r="A50" s="181" t="s">
        <v>686</v>
      </c>
      <c r="B50" s="182" t="str">
        <f ca="1">IF(LEN(A50)=0,"",INDEX('Smelter Look-up'!$A:$A,MATCH($A50,'Smelter Look-up'!$E:$E,0)))</f>
        <v>Gold</v>
      </c>
      <c r="C50" s="186" t="str">
        <f ca="1">IF(LEN(A50)=0,"",INDEX('Smelter Look-up'!$C:$C,MATCH($A50,'Smelter Look-up'!$E:$E,0)))</f>
        <v>Japan Mint</v>
      </c>
      <c r="D50" s="233"/>
      <c r="E50" s="182" t="str">
        <f ca="1">IF(ISERROR($V50),"",OFFSET('Smelter Look-up'!$D$4,$V50-4,0)&amp;"")</f>
        <v>JAPAN</v>
      </c>
      <c r="F50" s="182" t="str">
        <f ca="1">IF(ISERROR($V50),"",OFFSET('Smelter Look-up'!$E$4,$V50-4,0))</f>
        <v>CID000823</v>
      </c>
      <c r="G50" s="182" t="str">
        <f ca="1">IF(C50=$X$4,IF(ISERROR($V50),"Enter smelter details","RMI"),IF(ISERROR($V50),"",OFFSET('Smelter Look-up'!$F$4,$V50-4,0)))</f>
        <v>RMI</v>
      </c>
      <c r="H50" s="183">
        <f ca="1">IF(ISERROR($V50),"",OFFSET('Smelter Look-up'!$G$4,$V50-4,0))</f>
        <v>0</v>
      </c>
      <c r="I50" s="184" t="str">
        <f ca="1">IF(ISERROR($V50),"",OFFSET('Smelter Look-up'!$H$4,$V50-4,0))</f>
        <v>Osaka</v>
      </c>
      <c r="J50" s="184" t="str">
        <f ca="1">IF(ISERROR($V50),"",OFFSET('Smelter Look-up'!$I$4,$V50-4,0))</f>
        <v>Osaka</v>
      </c>
      <c r="K50" s="225"/>
      <c r="L50" s="225"/>
      <c r="M50" s="225"/>
      <c r="N50" s="225"/>
      <c r="O50" s="225"/>
      <c r="P50" s="185"/>
      <c r="Q50" s="226"/>
      <c r="R50" s="182" t="str">
        <f ca="1">IF(ISERROR($V50),"",OFFSET('Smelter Look-up'!$C$4,$V50-4,0)&amp;"")</f>
        <v>Japan Mint</v>
      </c>
      <c r="S50" s="181" t="str">
        <f t="shared" ca="1" si="6"/>
        <v>JP</v>
      </c>
      <c r="T50" s="181" t="str">
        <f ca="1">IF(B50="","",IF(ISERROR(MATCH($J50,SorP!$B$1:$B$6230,0)),"",INDIRECT("'SorP'!$A$"&amp;MATCH($J50,SorP!$B$1:$B$6230,0))))</f>
        <v>JP-27</v>
      </c>
      <c r="U50" s="201"/>
      <c r="V50" s="227">
        <f ca="1">IF(C50="",NA(),IF(OR(C50="Smelter not listed",C50="Smelter not yet identified"),MATCH($B50&amp;$D50,'Smelter Look-up'!$J:$J,0),MATCH($B50&amp;$C50,'Smelter Look-up'!$J:$J,0)))</f>
        <v>123</v>
      </c>
      <c r="X50" s="228">
        <f t="shared" ca="1" si="7"/>
        <v>0</v>
      </c>
      <c r="AB50" s="229" t="str">
        <f t="shared" ca="1" si="8"/>
        <v>GoldJapan Mint</v>
      </c>
    </row>
    <row r="51" spans="1:28" s="228" customFormat="1" ht="63">
      <c r="A51" s="181" t="s">
        <v>799</v>
      </c>
      <c r="B51" s="182" t="str">
        <f ca="1">IF(LEN(A51)=0,"",INDEX('Smelter Look-up'!$A:$A,MATCH($A51,'Smelter Look-up'!$E:$E,0)))</f>
        <v>Tungsten</v>
      </c>
      <c r="C51" s="186" t="str">
        <f ca="1">IF(LEN(A51)=0,"",INDEX('Smelter Look-up'!$C:$C,MATCH($A51,'Smelter Look-up'!$E:$E,0)))</f>
        <v>Japan New Metals Co., Ltd.</v>
      </c>
      <c r="D51" s="233"/>
      <c r="E51" s="182" t="str">
        <f ca="1">IF(ISERROR($V51),"",OFFSET('Smelter Look-up'!$D$4,$V51-4,0)&amp;"")</f>
        <v>JAPAN</v>
      </c>
      <c r="F51" s="182" t="str">
        <f ca="1">IF(ISERROR($V51),"",OFFSET('Smelter Look-up'!$E$4,$V51-4,0))</f>
        <v>CID000825</v>
      </c>
      <c r="G51" s="182" t="str">
        <f ca="1">IF(C51=$X$4,IF(ISERROR($V51),"Enter smelter details","RMI"),IF(ISERROR($V51),"",OFFSET('Smelter Look-up'!$F$4,$V51-4,0)))</f>
        <v>RMI</v>
      </c>
      <c r="H51" s="183">
        <f ca="1">IF(ISERROR($V51),"",OFFSET('Smelter Look-up'!$G$4,$V51-4,0))</f>
        <v>0</v>
      </c>
      <c r="I51" s="184" t="str">
        <f ca="1">IF(ISERROR($V51),"",OFFSET('Smelter Look-up'!$H$4,$V51-4,0))</f>
        <v>Akita City</v>
      </c>
      <c r="J51" s="184" t="str">
        <f ca="1">IF(ISERROR($V51),"",OFFSET('Smelter Look-up'!$I$4,$V51-4,0))</f>
        <v>Akita</v>
      </c>
      <c r="K51" s="225"/>
      <c r="L51" s="225"/>
      <c r="M51" s="225"/>
      <c r="N51" s="225"/>
      <c r="O51" s="225"/>
      <c r="P51" s="185"/>
      <c r="Q51" s="226"/>
      <c r="R51" s="182" t="str">
        <f ca="1">IF(ISERROR($V51),"",OFFSET('Smelter Look-up'!$C$4,$V51-4,0)&amp;"")</f>
        <v>Japan New Metals Co., Ltd.</v>
      </c>
      <c r="S51" s="181" t="str">
        <f t="shared" ca="1" si="6"/>
        <v>JP</v>
      </c>
      <c r="T51" s="181" t="str">
        <f ca="1">IF(B51="","",IF(ISERROR(MATCH($J51,SorP!$B$1:$B$6230,0)),"",INDIRECT("'SorP'!$A$"&amp;MATCH($J51,SorP!$B$1:$B$6230,0))))</f>
        <v>JP-05</v>
      </c>
      <c r="U51" s="201"/>
      <c r="V51" s="227">
        <f ca="1">IF(C51="",NA(),IF(OR(C51="Smelter not listed",C51="Smelter not yet identified"),MATCH($B51&amp;$D51,'Smelter Look-up'!$J:$J,0),MATCH($B51&amp;$C51,'Smelter Look-up'!$J:$J,0)))</f>
        <v>592</v>
      </c>
      <c r="X51" s="228">
        <f t="shared" ca="1" si="7"/>
        <v>0</v>
      </c>
      <c r="AB51" s="229" t="str">
        <f t="shared" ca="1" si="8"/>
        <v>TungstenJapan New Metals Co., Ltd.</v>
      </c>
    </row>
    <row r="52" spans="1:28" s="228" customFormat="1" ht="50.4">
      <c r="A52" s="181" t="s">
        <v>687</v>
      </c>
      <c r="B52" s="182" t="str">
        <f ca="1">IF(LEN(A52)=0,"",INDEX('Smelter Look-up'!$A:$A,MATCH($A52,'Smelter Look-up'!$E:$E,0)))</f>
        <v>Gold</v>
      </c>
      <c r="C52" s="186" t="str">
        <f ca="1">IF(LEN(A52)=0,"",INDEX('Smelter Look-up'!$C:$C,MATCH($A52,'Smelter Look-up'!$E:$E,0)))</f>
        <v>Jiangxi Copper Co., Ltd.</v>
      </c>
      <c r="D52" s="233"/>
      <c r="E52" s="182" t="str">
        <f ca="1">IF(ISERROR($V52),"",OFFSET('Smelter Look-up'!$D$4,$V52-4,0)&amp;"")</f>
        <v>CHINA</v>
      </c>
      <c r="F52" s="182" t="str">
        <f ca="1">IF(ISERROR($V52),"",OFFSET('Smelter Look-up'!$E$4,$V52-4,0))</f>
        <v>CID000855</v>
      </c>
      <c r="G52" s="182" t="str">
        <f ca="1">IF(C52=$X$4,IF(ISERROR($V52),"Enter smelter details","RMI"),IF(ISERROR($V52),"",OFFSET('Smelter Look-up'!$F$4,$V52-4,0)))</f>
        <v>RMI</v>
      </c>
      <c r="H52" s="183">
        <f ca="1">IF(ISERROR($V52),"",OFFSET('Smelter Look-up'!$G$4,$V52-4,0))</f>
        <v>0</v>
      </c>
      <c r="I52" s="184" t="str">
        <f ca="1">IF(ISERROR($V52),"",OFFSET('Smelter Look-up'!$H$4,$V52-4,0))</f>
        <v>Guixi City</v>
      </c>
      <c r="J52" s="184" t="str">
        <f ca="1">IF(ISERROR($V52),"",OFFSET('Smelter Look-up'!$I$4,$V52-4,0))</f>
        <v>Jiangxi Sheng</v>
      </c>
      <c r="K52" s="225"/>
      <c r="L52" s="225"/>
      <c r="M52" s="225"/>
      <c r="N52" s="225"/>
      <c r="O52" s="225"/>
      <c r="P52" s="185"/>
      <c r="Q52" s="226"/>
      <c r="R52" s="182" t="str">
        <f ca="1">IF(ISERROR($V52),"",OFFSET('Smelter Look-up'!$C$4,$V52-4,0)&amp;"")</f>
        <v>Jiangxi Copper Co., Ltd.</v>
      </c>
      <c r="S52" s="181" t="str">
        <f t="shared" ca="1" si="6"/>
        <v>CN</v>
      </c>
      <c r="T52" s="181" t="str">
        <f ca="1">IF(B52="","",IF(ISERROR(MATCH($J52,SorP!$B$1:$B$6230,0)),"",INDIRECT("'SorP'!$A$"&amp;MATCH($J52,SorP!$B$1:$B$6230,0))))</f>
        <v>CN-JX</v>
      </c>
      <c r="U52" s="201"/>
      <c r="V52" s="227">
        <f ca="1">IF(C52="",NA(),IF(OR(C52="Smelter not listed",C52="Smelter not yet identified"),MATCH($B52&amp;$D52,'Smelter Look-up'!$J:$J,0),MATCH($B52&amp;$C52,'Smelter Look-up'!$J:$J,0)))</f>
        <v>125</v>
      </c>
      <c r="X52" s="228">
        <f t="shared" ca="1" si="7"/>
        <v>0</v>
      </c>
      <c r="AB52" s="229" t="str">
        <f t="shared" ca="1" si="8"/>
        <v>GoldJiangxi Copper Co., Ltd.</v>
      </c>
    </row>
    <row r="53" spans="1:28" s="228" customFormat="1" ht="100.8">
      <c r="A53" s="181" t="s">
        <v>800</v>
      </c>
      <c r="B53" s="182" t="str">
        <f ca="1">IF(LEN(A53)=0,"",INDEX('Smelter Look-up'!$A:$A,MATCH($A53,'Smelter Look-up'!$E:$E,0)))</f>
        <v>Tungsten</v>
      </c>
      <c r="C53" s="186" t="str">
        <f ca="1">IF(LEN(A53)=0,"",INDEX('Smelter Look-up'!$C:$C,MATCH($A53,'Smelter Look-up'!$E:$E,0)))</f>
        <v>Ganzhou Huaxing Tungsten Products Co., Ltd.</v>
      </c>
      <c r="D53" s="233"/>
      <c r="E53" s="182" t="str">
        <f ca="1">IF(ISERROR($V53),"",OFFSET('Smelter Look-up'!$D$4,$V53-4,0)&amp;"")</f>
        <v>CHINA</v>
      </c>
      <c r="F53" s="182" t="str">
        <f ca="1">IF(ISERROR($V53),"",OFFSET('Smelter Look-up'!$E$4,$V53-4,0))</f>
        <v>CID000875</v>
      </c>
      <c r="G53" s="182" t="str">
        <f ca="1">IF(C53=$X$4,IF(ISERROR($V53),"Enter smelter details","RMI"),IF(ISERROR($V53),"",OFFSET('Smelter Look-up'!$F$4,$V53-4,0)))</f>
        <v>RMI</v>
      </c>
      <c r="H53" s="183">
        <f ca="1">IF(ISERROR($V53),"",OFFSET('Smelter Look-up'!$G$4,$V53-4,0))</f>
        <v>0</v>
      </c>
      <c r="I53" s="184" t="str">
        <f ca="1">IF(ISERROR($V53),"",OFFSET('Smelter Look-up'!$H$4,$V53-4,0))</f>
        <v>Ganzhou</v>
      </c>
      <c r="J53" s="184" t="str">
        <f ca="1">IF(ISERROR($V53),"",OFFSET('Smelter Look-up'!$I$4,$V53-4,0))</f>
        <v>Jiangxi Sheng</v>
      </c>
      <c r="K53" s="225"/>
      <c r="L53" s="225"/>
      <c r="M53" s="225"/>
      <c r="N53" s="225"/>
      <c r="O53" s="225"/>
      <c r="P53" s="185"/>
      <c r="Q53" s="226"/>
      <c r="R53" s="182" t="str">
        <f ca="1">IF(ISERROR($V53),"",OFFSET('Smelter Look-up'!$C$4,$V53-4,0)&amp;"")</f>
        <v>Ganzhou Huaxing Tungsten Products Co., Ltd.</v>
      </c>
      <c r="S53" s="181" t="str">
        <f t="shared" ca="1" si="6"/>
        <v>CN</v>
      </c>
      <c r="T53" s="181" t="str">
        <f ca="1">IF(B53="","",IF(ISERROR(MATCH($J53,SorP!$B$1:$B$6230,0)),"",INDIRECT("'SorP'!$A$"&amp;MATCH($J53,SorP!$B$1:$B$6230,0))))</f>
        <v>CN-JX</v>
      </c>
      <c r="U53" s="201"/>
      <c r="V53" s="227">
        <f ca="1">IF(C53="",NA(),IF(OR(C53="Smelter not listed",C53="Smelter not yet identified"),MATCH($B53&amp;$D53,'Smelter Look-up'!$J:$J,0),MATCH($B53&amp;$C53,'Smelter Look-up'!$J:$J,0)))</f>
        <v>576</v>
      </c>
      <c r="X53" s="228">
        <f t="shared" ca="1" si="7"/>
        <v>0</v>
      </c>
      <c r="AB53" s="229" t="str">
        <f t="shared" ca="1" si="8"/>
        <v>TungstenGanzhou Huaxing Tungsten Products Co., Ltd.</v>
      </c>
    </row>
    <row r="54" spans="1:28" s="228" customFormat="1" ht="88.2">
      <c r="A54" s="181" t="s">
        <v>752</v>
      </c>
      <c r="B54" s="182" t="str">
        <f ca="1">IF(LEN(A54)=0,"",INDEX('Smelter Look-up'!$A:$A,MATCH($A54,'Smelter Look-up'!$E:$E,0)))</f>
        <v>Tantalum</v>
      </c>
      <c r="C54" s="186" t="str">
        <f ca="1">IF(LEN(A54)=0,"",INDEX('Smelter Look-up'!$C:$C,MATCH($A54,'Smelter Look-up'!$E:$E,0)))</f>
        <v>JiuJiang JinXin Nonferrous Metals Co., Ltd.</v>
      </c>
      <c r="D54" s="233"/>
      <c r="E54" s="182" t="str">
        <f ca="1">IF(ISERROR($V54),"",OFFSET('Smelter Look-up'!$D$4,$V54-4,0)&amp;"")</f>
        <v>CHINA</v>
      </c>
      <c r="F54" s="182" t="str">
        <f ca="1">IF(ISERROR($V54),"",OFFSET('Smelter Look-up'!$E$4,$V54-4,0))</f>
        <v>CID000914</v>
      </c>
      <c r="G54" s="182" t="str">
        <f ca="1">IF(C54=$X$4,IF(ISERROR($V54),"Enter smelter details","RMI"),IF(ISERROR($V54),"",OFFSET('Smelter Look-up'!$F$4,$V54-4,0)))</f>
        <v>RMI</v>
      </c>
      <c r="H54" s="183">
        <f ca="1">IF(ISERROR($V54),"",OFFSET('Smelter Look-up'!$G$4,$V54-4,0))</f>
        <v>0</v>
      </c>
      <c r="I54" s="184" t="str">
        <f ca="1">IF(ISERROR($V54),"",OFFSET('Smelter Look-up'!$H$4,$V54-4,0))</f>
        <v>Jiujiang</v>
      </c>
      <c r="J54" s="184" t="str">
        <f ca="1">IF(ISERROR($V54),"",OFFSET('Smelter Look-up'!$I$4,$V54-4,0))</f>
        <v>Jiangxi Sheng</v>
      </c>
      <c r="K54" s="225"/>
      <c r="L54" s="225"/>
      <c r="M54" s="225"/>
      <c r="N54" s="225"/>
      <c r="O54" s="225"/>
      <c r="P54" s="185"/>
      <c r="Q54" s="226"/>
      <c r="R54" s="182" t="str">
        <f ca="1">IF(ISERROR($V54),"",OFFSET('Smelter Look-up'!$C$4,$V54-4,0)&amp;"")</f>
        <v>JiuJiang JinXin Nonferrous Metals Co., Ltd.</v>
      </c>
      <c r="S54" s="181" t="str">
        <f t="shared" ca="1" si="6"/>
        <v>CN</v>
      </c>
      <c r="T54" s="181" t="str">
        <f ca="1">IF(B54="","",IF(ISERROR(MATCH($J54,SorP!$B$1:$B$6230,0)),"",INDIRECT("'SorP'!$A$"&amp;MATCH($J54,SorP!$B$1:$B$6230,0))))</f>
        <v>CN-JX</v>
      </c>
      <c r="U54" s="201"/>
      <c r="V54" s="227">
        <f ca="1">IF(C54="",NA(),IF(OR(C54="Smelter not listed",C54="Smelter not yet identified"),MATCH($B54&amp;$D54,'Smelter Look-up'!$J:$J,0),MATCH($B54&amp;$C54,'Smelter Look-up'!$J:$J,0)))</f>
        <v>344</v>
      </c>
      <c r="X54" s="228">
        <f t="shared" ca="1" si="7"/>
        <v>0</v>
      </c>
      <c r="AB54" s="229" t="str">
        <f t="shared" ca="1" si="8"/>
        <v>TantalumJiuJiang JinXin Nonferrous Metals Co., Ltd.</v>
      </c>
    </row>
    <row r="55" spans="1:28" s="228" customFormat="1" ht="50.4">
      <c r="A55" s="181" t="s">
        <v>753</v>
      </c>
      <c r="B55" s="182" t="str">
        <f ca="1">IF(LEN(A55)=0,"",INDEX('Smelter Look-up'!$A:$A,MATCH($A55,'Smelter Look-up'!$E:$E,0)))</f>
        <v>Tantalum</v>
      </c>
      <c r="C55" s="186" t="str">
        <f ca="1">IF(LEN(A55)=0,"",INDEX('Smelter Look-up'!$C:$C,MATCH($A55,'Smelter Look-up'!$E:$E,0)))</f>
        <v>Jiujiang Tanbre Co., Ltd.</v>
      </c>
      <c r="D55" s="233"/>
      <c r="E55" s="182" t="str">
        <f ca="1">IF(ISERROR($V55),"",OFFSET('Smelter Look-up'!$D$4,$V55-4,0)&amp;"")</f>
        <v>CHINA</v>
      </c>
      <c r="F55" s="182" t="str">
        <f ca="1">IF(ISERROR($V55),"",OFFSET('Smelter Look-up'!$E$4,$V55-4,0))</f>
        <v>CID000917</v>
      </c>
      <c r="G55" s="182" t="str">
        <f ca="1">IF(C55=$X$4,IF(ISERROR($V55),"Enter smelter details","RMI"),IF(ISERROR($V55),"",OFFSET('Smelter Look-up'!$F$4,$V55-4,0)))</f>
        <v>RMI</v>
      </c>
      <c r="H55" s="183">
        <f ca="1">IF(ISERROR($V55),"",OFFSET('Smelter Look-up'!$G$4,$V55-4,0))</f>
        <v>0</v>
      </c>
      <c r="I55" s="184" t="str">
        <f ca="1">IF(ISERROR($V55),"",OFFSET('Smelter Look-up'!$H$4,$V55-4,0))</f>
        <v>Jiujiang</v>
      </c>
      <c r="J55" s="184" t="str">
        <f ca="1">IF(ISERROR($V55),"",OFFSET('Smelter Look-up'!$I$4,$V55-4,0))</f>
        <v>Jiangxi Sheng</v>
      </c>
      <c r="K55" s="225"/>
      <c r="L55" s="225"/>
      <c r="M55" s="225"/>
      <c r="N55" s="225"/>
      <c r="O55" s="225"/>
      <c r="P55" s="185"/>
      <c r="Q55" s="226"/>
      <c r="R55" s="182" t="str">
        <f ca="1">IF(ISERROR($V55),"",OFFSET('Smelter Look-up'!$C$4,$V55-4,0)&amp;"")</f>
        <v>Jiujiang Tanbre Co., Ltd.</v>
      </c>
      <c r="S55" s="181" t="str">
        <f t="shared" ca="1" si="6"/>
        <v>CN</v>
      </c>
      <c r="T55" s="181" t="str">
        <f ca="1">IF(B55="","",IF(ISERROR(MATCH($J55,SorP!$B$1:$B$6230,0)),"",INDIRECT("'SorP'!$A$"&amp;MATCH($J55,SorP!$B$1:$B$6230,0))))</f>
        <v>CN-JX</v>
      </c>
      <c r="U55" s="201"/>
      <c r="V55" s="227">
        <f ca="1">IF(C55="",NA(),IF(OR(C55="Smelter not listed",C55="Smelter not yet identified"),MATCH($B55&amp;$D55,'Smelter Look-up'!$J:$J,0),MATCH($B55&amp;$C55,'Smelter Look-up'!$J:$J,0)))</f>
        <v>346</v>
      </c>
      <c r="X55" s="228">
        <f t="shared" ca="1" si="7"/>
        <v>0</v>
      </c>
      <c r="AB55" s="229" t="str">
        <f t="shared" ca="1" si="8"/>
        <v>TantalumJiujiang Tanbre Co., Ltd.</v>
      </c>
    </row>
    <row r="56" spans="1:28" s="228" customFormat="1" ht="50.4">
      <c r="A56" s="181" t="s">
        <v>688</v>
      </c>
      <c r="B56" s="182" t="str">
        <f ca="1">IF(LEN(A56)=0,"",INDEX('Smelter Look-up'!$A:$A,MATCH($A56,'Smelter Look-up'!$E:$E,0)))</f>
        <v>Gold</v>
      </c>
      <c r="C56" s="186" t="str">
        <f ca="1">IF(LEN(A56)=0,"",INDEX('Smelter Look-up'!$C:$C,MATCH($A56,'Smelter Look-up'!$E:$E,0)))</f>
        <v>Asahi Refining USA Inc.</v>
      </c>
      <c r="D56" s="233"/>
      <c r="E56" s="182" t="str">
        <f ca="1">IF(ISERROR($V56),"",OFFSET('Smelter Look-up'!$D$4,$V56-4,0)&amp;"")</f>
        <v>UNITED STATES OF AMERICA</v>
      </c>
      <c r="F56" s="182" t="str">
        <f ca="1">IF(ISERROR($V56),"",OFFSET('Smelter Look-up'!$E$4,$V56-4,0))</f>
        <v>CID000920</v>
      </c>
      <c r="G56" s="182" t="str">
        <f ca="1">IF(C56=$X$4,IF(ISERROR($V56),"Enter smelter details","RMI"),IF(ISERROR($V56),"",OFFSET('Smelter Look-up'!$F$4,$V56-4,0)))</f>
        <v>RMI</v>
      </c>
      <c r="H56" s="183">
        <f ca="1">IF(ISERROR($V56),"",OFFSET('Smelter Look-up'!$G$4,$V56-4,0))</f>
        <v>0</v>
      </c>
      <c r="I56" s="184" t="str">
        <f ca="1">IF(ISERROR($V56),"",OFFSET('Smelter Look-up'!$H$4,$V56-4,0))</f>
        <v>Salt Lake City</v>
      </c>
      <c r="J56" s="184" t="str">
        <f ca="1">IF(ISERROR($V56),"",OFFSET('Smelter Look-up'!$I$4,$V56-4,0))</f>
        <v>Utah</v>
      </c>
      <c r="K56" s="225"/>
      <c r="L56" s="225"/>
      <c r="M56" s="225"/>
      <c r="N56" s="225"/>
      <c r="O56" s="225"/>
      <c r="P56" s="185"/>
      <c r="Q56" s="226"/>
      <c r="R56" s="182" t="str">
        <f ca="1">IF(ISERROR($V56),"",OFFSET('Smelter Look-up'!$C$4,$V56-4,0)&amp;"")</f>
        <v>Asahi Refining USA Inc.</v>
      </c>
      <c r="S56" s="181" t="str">
        <f t="shared" ca="1" si="6"/>
        <v>US</v>
      </c>
      <c r="T56" s="181" t="str">
        <f ca="1">IF(B56="","",IF(ISERROR(MATCH($J56,SorP!$B$1:$B$6230,0)),"",INDIRECT("'SorP'!$A$"&amp;MATCH($J56,SorP!$B$1:$B$6230,0))))</f>
        <v>US-UT</v>
      </c>
      <c r="U56" s="201"/>
      <c r="V56" s="227">
        <f ca="1">IF(C56="",NA(),IF(OR(C56="Smelter not listed",C56="Smelter not yet identified"),MATCH($B56&amp;$D56,'Smelter Look-up'!$J:$J,0),MATCH($B56&amp;$C56,'Smelter Look-up'!$J:$J,0)))</f>
        <v>31</v>
      </c>
      <c r="X56" s="228">
        <f t="shared" ca="1" si="7"/>
        <v>0</v>
      </c>
      <c r="AB56" s="229" t="str">
        <f t="shared" ca="1" si="8"/>
        <v>GoldAsahi Refining USA Inc.</v>
      </c>
    </row>
    <row r="57" spans="1:28" s="228" customFormat="1" ht="63">
      <c r="A57" s="181" t="s">
        <v>689</v>
      </c>
      <c r="B57" s="182" t="str">
        <f ca="1">IF(LEN(A57)=0,"",INDEX('Smelter Look-up'!$A:$A,MATCH($A57,'Smelter Look-up'!$E:$E,0)))</f>
        <v>Gold</v>
      </c>
      <c r="C57" s="186" t="str">
        <f ca="1">IF(LEN(A57)=0,"",INDEX('Smelter Look-up'!$C:$C,MATCH($A57,'Smelter Look-up'!$E:$E,0)))</f>
        <v>Asahi Refining Canada Ltd.</v>
      </c>
      <c r="D57" s="233"/>
      <c r="E57" s="182" t="str">
        <f ca="1">IF(ISERROR($V57),"",OFFSET('Smelter Look-up'!$D$4,$V57-4,0)&amp;"")</f>
        <v>CANADA</v>
      </c>
      <c r="F57" s="182" t="str">
        <f ca="1">IF(ISERROR($V57),"",OFFSET('Smelter Look-up'!$E$4,$V57-4,0))</f>
        <v>CID000924</v>
      </c>
      <c r="G57" s="182" t="str">
        <f ca="1">IF(C57=$X$4,IF(ISERROR($V57),"Enter smelter details","RMI"),IF(ISERROR($V57),"",OFFSET('Smelter Look-up'!$F$4,$V57-4,0)))</f>
        <v>RMI</v>
      </c>
      <c r="H57" s="183">
        <f ca="1">IF(ISERROR($V57),"",OFFSET('Smelter Look-up'!$G$4,$V57-4,0))</f>
        <v>0</v>
      </c>
      <c r="I57" s="184" t="str">
        <f ca="1">IF(ISERROR($V57),"",OFFSET('Smelter Look-up'!$H$4,$V57-4,0))</f>
        <v>Brampton</v>
      </c>
      <c r="J57" s="184" t="str">
        <f ca="1">IF(ISERROR($V57),"",OFFSET('Smelter Look-up'!$I$4,$V57-4,0))</f>
        <v>Ontario</v>
      </c>
      <c r="K57" s="225"/>
      <c r="L57" s="225"/>
      <c r="M57" s="225"/>
      <c r="N57" s="225"/>
      <c r="O57" s="225"/>
      <c r="P57" s="185"/>
      <c r="Q57" s="226"/>
      <c r="R57" s="182" t="str">
        <f ca="1">IF(ISERROR($V57),"",OFFSET('Smelter Look-up'!$C$4,$V57-4,0)&amp;"")</f>
        <v>Asahi Refining Canada Ltd.</v>
      </c>
      <c r="S57" s="181" t="str">
        <f t="shared" ca="1" si="6"/>
        <v>CA</v>
      </c>
      <c r="T57" s="181" t="str">
        <f ca="1">IF(B57="","",IF(ISERROR(MATCH($J57,SorP!$B$1:$B$6230,0)),"",INDIRECT("'SorP'!$A$"&amp;MATCH($J57,SorP!$B$1:$B$6230,0))))</f>
        <v>CA-ON</v>
      </c>
      <c r="U57" s="201"/>
      <c r="V57" s="227">
        <f ca="1">IF(C57="",NA(),IF(OR(C57="Smelter not listed",C57="Smelter not yet identified"),MATCH($B57&amp;$D57,'Smelter Look-up'!$J:$J,0),MATCH($B57&amp;$C57,'Smelter Look-up'!$J:$J,0)))</f>
        <v>30</v>
      </c>
      <c r="X57" s="228">
        <f t="shared" ca="1" si="7"/>
        <v>0</v>
      </c>
      <c r="AB57" s="229" t="str">
        <f t="shared" ca="1" si="8"/>
        <v>GoldAsahi Refining Canada Ltd.</v>
      </c>
    </row>
    <row r="58" spans="1:28" s="228" customFormat="1" ht="63">
      <c r="A58" s="181" t="s">
        <v>692</v>
      </c>
      <c r="B58" s="182" t="str">
        <f ca="1">IF(LEN(A58)=0,"",INDEX('Smelter Look-up'!$A:$A,MATCH($A58,'Smelter Look-up'!$E:$E,0)))</f>
        <v>Gold</v>
      </c>
      <c r="C58" s="186" t="str">
        <f ca="1">IF(LEN(A58)=0,"",INDEX('Smelter Look-up'!$C:$C,MATCH($A58,'Smelter Look-up'!$E:$E,0)))</f>
        <v>JX Nippon Mining &amp; Metals Co., Ltd.</v>
      </c>
      <c r="D58" s="233"/>
      <c r="E58" s="182" t="str">
        <f ca="1">IF(ISERROR($V58),"",OFFSET('Smelter Look-up'!$D$4,$V58-4,0)&amp;"")</f>
        <v>JAPAN</v>
      </c>
      <c r="F58" s="182" t="str">
        <f ca="1">IF(ISERROR($V58),"",OFFSET('Smelter Look-up'!$E$4,$V58-4,0))</f>
        <v>CID000937</v>
      </c>
      <c r="G58" s="182" t="str">
        <f ca="1">IF(C58=$X$4,IF(ISERROR($V58),"Enter smelter details","RMI"),IF(ISERROR($V58),"",OFFSET('Smelter Look-up'!$F$4,$V58-4,0)))</f>
        <v>RMI</v>
      </c>
      <c r="H58" s="183">
        <f ca="1">IF(ISERROR($V58),"",OFFSET('Smelter Look-up'!$G$4,$V58-4,0))</f>
        <v>0</v>
      </c>
      <c r="I58" s="184" t="str">
        <f ca="1">IF(ISERROR($V58),"",OFFSET('Smelter Look-up'!$H$4,$V58-4,0))</f>
        <v>Ōita</v>
      </c>
      <c r="J58" s="184" t="str">
        <f ca="1">IF(ISERROR($V58),"",OFFSET('Smelter Look-up'!$I$4,$V58-4,0))</f>
        <v>Ôita</v>
      </c>
      <c r="K58" s="225"/>
      <c r="L58" s="225"/>
      <c r="M58" s="225"/>
      <c r="N58" s="225"/>
      <c r="O58" s="225"/>
      <c r="P58" s="185"/>
      <c r="Q58" s="226"/>
      <c r="R58" s="182" t="str">
        <f ca="1">IF(ISERROR($V58),"",OFFSET('Smelter Look-up'!$C$4,$V58-4,0)&amp;"")</f>
        <v>JX Nippon Mining &amp; Metals Co., Ltd.</v>
      </c>
      <c r="S58" s="181" t="str">
        <f t="shared" ca="1" si="6"/>
        <v>JP</v>
      </c>
      <c r="T58" s="181" t="str">
        <f ca="1">IF(B58="","",IF(ISERROR(MATCH($J58,SorP!$B$1:$B$6230,0)),"",INDIRECT("'SorP'!$A$"&amp;MATCH($J58,SorP!$B$1:$B$6230,0))))</f>
        <v>JP-44</v>
      </c>
      <c r="U58" s="201"/>
      <c r="V58" s="227">
        <f ca="1">IF(C58="",NA(),IF(OR(C58="Smelter not listed",C58="Smelter not yet identified"),MATCH($B58&amp;$D58,'Smelter Look-up'!$J:$J,0),MATCH($B58&amp;$C58,'Smelter Look-up'!$J:$J,0)))</f>
        <v>133</v>
      </c>
      <c r="X58" s="228">
        <f t="shared" ca="1" si="7"/>
        <v>0</v>
      </c>
      <c r="AB58" s="229" t="str">
        <f t="shared" ca="1" si="8"/>
        <v>GoldJX Nippon Mining &amp; Metals Co., Ltd.</v>
      </c>
    </row>
    <row r="59" spans="1:28" s="228" customFormat="1" ht="88.2">
      <c r="A59" s="181" t="s">
        <v>772</v>
      </c>
      <c r="B59" s="182" t="str">
        <f ca="1">IF(LEN(A59)=0,"",INDEX('Smelter Look-up'!$A:$A,MATCH($A59,'Smelter Look-up'!$E:$E,0)))</f>
        <v>Tin</v>
      </c>
      <c r="C59" s="186" t="str">
        <f ca="1">IF(LEN(A59)=0,"",INDEX('Smelter Look-up'!$C:$C,MATCH($A59,'Smelter Look-up'!$E:$E,0)))</f>
        <v>Gejiu Kai Meng Industry and Trade LLC</v>
      </c>
      <c r="D59" s="233"/>
      <c r="E59" s="182" t="str">
        <f ca="1">IF(ISERROR($V59),"",OFFSET('Smelter Look-up'!$D$4,$V59-4,0)&amp;"")</f>
        <v>CHINA</v>
      </c>
      <c r="F59" s="182" t="str">
        <f ca="1">IF(ISERROR($V59),"",OFFSET('Smelter Look-up'!$E$4,$V59-4,0))</f>
        <v>CID000942</v>
      </c>
      <c r="G59" s="182" t="str">
        <f ca="1">IF(C59=$X$4,IF(ISERROR($V59),"Enter smelter details","RMI"),IF(ISERROR($V59),"",OFFSET('Smelter Look-up'!$F$4,$V59-4,0)))</f>
        <v>RMI</v>
      </c>
      <c r="H59" s="183">
        <f ca="1">IF(ISERROR($V59),"",OFFSET('Smelter Look-up'!$G$4,$V59-4,0))</f>
        <v>0</v>
      </c>
      <c r="I59" s="184" t="str">
        <f ca="1">IF(ISERROR($V59),"",OFFSET('Smelter Look-up'!$H$4,$V59-4,0))</f>
        <v>Gejiu</v>
      </c>
      <c r="J59" s="184" t="str">
        <f ca="1">IF(ISERROR($V59),"",OFFSET('Smelter Look-up'!$I$4,$V59-4,0))</f>
        <v>Yunnan Sheng</v>
      </c>
      <c r="K59" s="225"/>
      <c r="L59" s="225"/>
      <c r="M59" s="225"/>
      <c r="N59" s="225"/>
      <c r="O59" s="225"/>
      <c r="P59" s="185"/>
      <c r="Q59" s="226"/>
      <c r="R59" s="182" t="str">
        <f ca="1">IF(ISERROR($V59),"",OFFSET('Smelter Look-up'!$C$4,$V59-4,0)&amp;"")</f>
        <v>Gejiu Kai Meng Industry and Trade LLC</v>
      </c>
      <c r="S59" s="181" t="str">
        <f t="shared" ca="1" si="6"/>
        <v>CN</v>
      </c>
      <c r="T59" s="181" t="str">
        <f ca="1">IF(B59="","",IF(ISERROR(MATCH($J59,SorP!$B$1:$B$6230,0)),"",INDIRECT("'SorP'!$A$"&amp;MATCH($J59,SorP!$B$1:$B$6230,0))))</f>
        <v>CN-YN</v>
      </c>
      <c r="U59" s="201"/>
      <c r="V59" s="227">
        <f ca="1">IF(C59="",NA(),IF(OR(C59="Smelter not listed",C59="Smelter not yet identified"),MATCH($B59&amp;$D59,'Smelter Look-up'!$J:$J,0),MATCH($B59&amp;$C59,'Smelter Look-up'!$J:$J,0)))</f>
        <v>432</v>
      </c>
      <c r="X59" s="228">
        <f t="shared" ca="1" si="7"/>
        <v>0</v>
      </c>
      <c r="AB59" s="229" t="str">
        <f t="shared" ca="1" si="8"/>
        <v>TinGejiu Kai Meng Industry and Trade LLC</v>
      </c>
    </row>
    <row r="60" spans="1:28" s="228" customFormat="1" ht="25.2">
      <c r="A60" s="181" t="s">
        <v>693</v>
      </c>
      <c r="B60" s="182" t="str">
        <f ca="1">IF(LEN(A60)=0,"",INDEX('Smelter Look-up'!$A:$A,MATCH($A60,'Smelter Look-up'!$E:$E,0)))</f>
        <v>Gold</v>
      </c>
      <c r="C60" s="186" t="str">
        <f ca="1">IF(LEN(A60)=0,"",INDEX('Smelter Look-up'!$C:$C,MATCH($A60,'Smelter Look-up'!$E:$E,0)))</f>
        <v>Kazzinc</v>
      </c>
      <c r="D60" s="233"/>
      <c r="E60" s="182" t="str">
        <f ca="1">IF(ISERROR($V60),"",OFFSET('Smelter Look-up'!$D$4,$V60-4,0)&amp;"")</f>
        <v>KAZAKHSTAN</v>
      </c>
      <c r="F60" s="182" t="str">
        <f ca="1">IF(ISERROR($V60),"",OFFSET('Smelter Look-up'!$E$4,$V60-4,0))</f>
        <v>CID000957</v>
      </c>
      <c r="G60" s="182" t="str">
        <f ca="1">IF(C60=$X$4,IF(ISERROR($V60),"Enter smelter details","RMI"),IF(ISERROR($V60),"",OFFSET('Smelter Look-up'!$F$4,$V60-4,0)))</f>
        <v>RMI</v>
      </c>
      <c r="H60" s="183">
        <f ca="1">IF(ISERROR($V60),"",OFFSET('Smelter Look-up'!$G$4,$V60-4,0))</f>
        <v>0</v>
      </c>
      <c r="I60" s="184" t="str">
        <f ca="1">IF(ISERROR($V60),"",OFFSET('Smelter Look-up'!$H$4,$V60-4,0))</f>
        <v>Ust-Kamenogorsk</v>
      </c>
      <c r="J60" s="184" t="str">
        <f ca="1">IF(ISERROR($V60),"",OFFSET('Smelter Look-up'!$I$4,$V60-4,0))</f>
        <v>Qaraghandy oblysy</v>
      </c>
      <c r="K60" s="225"/>
      <c r="L60" s="225"/>
      <c r="M60" s="225"/>
      <c r="N60" s="225"/>
      <c r="O60" s="225"/>
      <c r="P60" s="185"/>
      <c r="Q60" s="226"/>
      <c r="R60" s="182" t="str">
        <f ca="1">IF(ISERROR($V60),"",OFFSET('Smelter Look-up'!$C$4,$V60-4,0)&amp;"")</f>
        <v>Kazzinc</v>
      </c>
      <c r="S60" s="181" t="str">
        <f t="shared" ca="1" si="6"/>
        <v>KZ</v>
      </c>
      <c r="T60" s="181" t="str">
        <f ca="1">IF(B60="","",IF(ISERROR(MATCH($J60,SorP!$B$1:$B$6230,0)),"",INDIRECT("'SorP'!$A$"&amp;MATCH($J60,SorP!$B$1:$B$6230,0))))</f>
        <v>KZ-KAR</v>
      </c>
      <c r="U60" s="201"/>
      <c r="V60" s="227">
        <f ca="1">IF(C60="",NA(),IF(OR(C60="Smelter not listed",C60="Smelter not yet identified"),MATCH($B60&amp;$D60,'Smelter Look-up'!$J:$J,0),MATCH($B60&amp;$C60,'Smelter Look-up'!$J:$J,0)))</f>
        <v>137</v>
      </c>
      <c r="X60" s="228">
        <f t="shared" ca="1" si="7"/>
        <v>0</v>
      </c>
      <c r="AB60" s="229" t="str">
        <f t="shared" ca="1" si="8"/>
        <v>GoldKazzinc</v>
      </c>
    </row>
    <row r="61" spans="1:28" s="228" customFormat="1" ht="50.4">
      <c r="A61" s="181" t="s">
        <v>801</v>
      </c>
      <c r="B61" s="182" t="str">
        <f ca="1">IF(LEN(A61)=0,"",INDEX('Smelter Look-up'!$A:$A,MATCH($A61,'Smelter Look-up'!$E:$E,0)))</f>
        <v>Tungsten</v>
      </c>
      <c r="C61" s="186" t="str">
        <f ca="1">IF(LEN(A61)=0,"",INDEX('Smelter Look-up'!$C:$C,MATCH($A61,'Smelter Look-up'!$E:$E,0)))</f>
        <v>Kennametal Fallon</v>
      </c>
      <c r="D61" s="233"/>
      <c r="E61" s="182" t="str">
        <f ca="1">IF(ISERROR($V61),"",OFFSET('Smelter Look-up'!$D$4,$V61-4,0)&amp;"")</f>
        <v>UNITED STATES OF AMERICA</v>
      </c>
      <c r="F61" s="182" t="str">
        <f ca="1">IF(ISERROR($V61),"",OFFSET('Smelter Look-up'!$E$4,$V61-4,0))</f>
        <v>CID000966</v>
      </c>
      <c r="G61" s="182" t="str">
        <f ca="1">IF(C61=$X$4,IF(ISERROR($V61),"Enter smelter details","RMI"),IF(ISERROR($V61),"",OFFSET('Smelter Look-up'!$F$4,$V61-4,0)))</f>
        <v>RMI</v>
      </c>
      <c r="H61" s="183">
        <f ca="1">IF(ISERROR($V61),"",OFFSET('Smelter Look-up'!$G$4,$V61-4,0))</f>
        <v>0</v>
      </c>
      <c r="I61" s="184" t="str">
        <f ca="1">IF(ISERROR($V61),"",OFFSET('Smelter Look-up'!$H$4,$V61-4,0))</f>
        <v>Fallon</v>
      </c>
      <c r="J61" s="184" t="str">
        <f ca="1">IF(ISERROR($V61),"",OFFSET('Smelter Look-up'!$I$4,$V61-4,0))</f>
        <v>Nevada</v>
      </c>
      <c r="K61" s="225"/>
      <c r="L61" s="225"/>
      <c r="M61" s="225"/>
      <c r="N61" s="225"/>
      <c r="O61" s="225"/>
      <c r="P61" s="185"/>
      <c r="Q61" s="226"/>
      <c r="R61" s="182" t="str">
        <f ca="1">IF(ISERROR($V61),"",OFFSET('Smelter Look-up'!$C$4,$V61-4,0)&amp;"")</f>
        <v>Kennametal Fallon</v>
      </c>
      <c r="S61" s="181" t="str">
        <f t="shared" ca="1" si="6"/>
        <v>US</v>
      </c>
      <c r="T61" s="181" t="str">
        <f ca="1">IF(B61="","",IF(ISERROR(MATCH($J61,SorP!$B$1:$B$6230,0)),"",INDIRECT("'SorP'!$A$"&amp;MATCH($J61,SorP!$B$1:$B$6230,0))))</f>
        <v>US-NV</v>
      </c>
      <c r="U61" s="201"/>
      <c r="V61" s="227">
        <f ca="1">IF(C61="",NA(),IF(OR(C61="Smelter not listed",C61="Smelter not yet identified"),MATCH($B61&amp;$D61,'Smelter Look-up'!$J:$J,0),MATCH($B61&amp;$C61,'Smelter Look-up'!$J:$J,0)))</f>
        <v>603</v>
      </c>
      <c r="X61" s="228">
        <f t="shared" ca="1" si="7"/>
        <v>0</v>
      </c>
      <c r="AB61" s="229" t="str">
        <f t="shared" ca="1" si="8"/>
        <v>TungstenKennametal Fallon</v>
      </c>
    </row>
    <row r="62" spans="1:28" s="228" customFormat="1" ht="63">
      <c r="A62" s="181" t="s">
        <v>695</v>
      </c>
      <c r="B62" s="182" t="str">
        <f ca="1">IF(LEN(A62)=0,"",INDEX('Smelter Look-up'!$A:$A,MATCH($A62,'Smelter Look-up'!$E:$E,0)))</f>
        <v>Gold</v>
      </c>
      <c r="C62" s="186" t="str">
        <f ca="1">IF(LEN(A62)=0,"",INDEX('Smelter Look-up'!$C:$C,MATCH($A62,'Smelter Look-up'!$E:$E,0)))</f>
        <v>Kennecott Utah Copper LLC</v>
      </c>
      <c r="D62" s="233"/>
      <c r="E62" s="182" t="str">
        <f ca="1">IF(ISERROR($V62),"",OFFSET('Smelter Look-up'!$D$4,$V62-4,0)&amp;"")</f>
        <v>UNITED STATES OF AMERICA</v>
      </c>
      <c r="F62" s="182" t="str">
        <f ca="1">IF(ISERROR($V62),"",OFFSET('Smelter Look-up'!$E$4,$V62-4,0))</f>
        <v>CID000969</v>
      </c>
      <c r="G62" s="182" t="str">
        <f ca="1">IF(C62=$X$4,IF(ISERROR($V62),"Enter smelter details","RMI"),IF(ISERROR($V62),"",OFFSET('Smelter Look-up'!$F$4,$V62-4,0)))</f>
        <v>RMI</v>
      </c>
      <c r="H62" s="183">
        <f ca="1">IF(ISERROR($V62),"",OFFSET('Smelter Look-up'!$G$4,$V62-4,0))</f>
        <v>0</v>
      </c>
      <c r="I62" s="184" t="str">
        <f ca="1">IF(ISERROR($V62),"",OFFSET('Smelter Look-up'!$H$4,$V62-4,0))</f>
        <v>Magna</v>
      </c>
      <c r="J62" s="184" t="str">
        <f ca="1">IF(ISERROR($V62),"",OFFSET('Smelter Look-up'!$I$4,$V62-4,0))</f>
        <v>Utah</v>
      </c>
      <c r="K62" s="225"/>
      <c r="L62" s="225"/>
      <c r="M62" s="225"/>
      <c r="N62" s="225"/>
      <c r="O62" s="225"/>
      <c r="P62" s="185"/>
      <c r="Q62" s="226"/>
      <c r="R62" s="182" t="str">
        <f ca="1">IF(ISERROR($V62),"",OFFSET('Smelter Look-up'!$C$4,$V62-4,0)&amp;"")</f>
        <v>Kennecott Utah Copper LLC</v>
      </c>
      <c r="S62" s="181" t="str">
        <f t="shared" ca="1" si="6"/>
        <v>US</v>
      </c>
      <c r="T62" s="181" t="str">
        <f ca="1">IF(B62="","",IF(ISERROR(MATCH($J62,SorP!$B$1:$B$6230,0)),"",INDIRECT("'SorP'!$A$"&amp;MATCH($J62,SorP!$B$1:$B$6230,0))))</f>
        <v>US-UT</v>
      </c>
      <c r="U62" s="201"/>
      <c r="V62" s="227">
        <f ca="1">IF(C62="",NA(),IF(OR(C62="Smelter not listed",C62="Smelter not yet identified"),MATCH($B62&amp;$D62,'Smelter Look-up'!$J:$J,0),MATCH($B62&amp;$C62,'Smelter Look-up'!$J:$J,0)))</f>
        <v>138</v>
      </c>
      <c r="X62" s="228">
        <f t="shared" ca="1" si="7"/>
        <v>0</v>
      </c>
      <c r="AB62" s="229" t="str">
        <f t="shared" ca="1" si="8"/>
        <v>GoldKennecott Utah Copper LLC</v>
      </c>
    </row>
    <row r="63" spans="1:28" s="228" customFormat="1" ht="63">
      <c r="A63" s="181" t="s">
        <v>696</v>
      </c>
      <c r="B63" s="182" t="str">
        <f ca="1">IF(LEN(A63)=0,"",INDEX('Smelter Look-up'!$A:$A,MATCH($A63,'Smelter Look-up'!$E:$E,0)))</f>
        <v>Gold</v>
      </c>
      <c r="C63" s="186" t="str">
        <f ca="1">IF(LEN(A63)=0,"",INDEX('Smelter Look-up'!$C:$C,MATCH($A63,'Smelter Look-up'!$E:$E,0)))</f>
        <v>Kojima Chemicals Co., Ltd.</v>
      </c>
      <c r="D63" s="233"/>
      <c r="E63" s="182" t="str">
        <f ca="1">IF(ISERROR($V63),"",OFFSET('Smelter Look-up'!$D$4,$V63-4,0)&amp;"")</f>
        <v>JAPAN</v>
      </c>
      <c r="F63" s="182" t="str">
        <f ca="1">IF(ISERROR($V63),"",OFFSET('Smelter Look-up'!$E$4,$V63-4,0))</f>
        <v>CID000981</v>
      </c>
      <c r="G63" s="182" t="str">
        <f ca="1">IF(C63=$X$4,IF(ISERROR($V63),"Enter smelter details","RMI"),IF(ISERROR($V63),"",OFFSET('Smelter Look-up'!$F$4,$V63-4,0)))</f>
        <v>RMI</v>
      </c>
      <c r="H63" s="183">
        <f ca="1">IF(ISERROR($V63),"",OFFSET('Smelter Look-up'!$G$4,$V63-4,0))</f>
        <v>0</v>
      </c>
      <c r="I63" s="184" t="str">
        <f ca="1">IF(ISERROR($V63),"",OFFSET('Smelter Look-up'!$H$4,$V63-4,0))</f>
        <v>Sayama</v>
      </c>
      <c r="J63" s="184" t="str">
        <f ca="1">IF(ISERROR($V63),"",OFFSET('Smelter Look-up'!$I$4,$V63-4,0))</f>
        <v>Saitama</v>
      </c>
      <c r="K63" s="225"/>
      <c r="L63" s="225"/>
      <c r="M63" s="225"/>
      <c r="N63" s="225"/>
      <c r="O63" s="225"/>
      <c r="P63" s="185"/>
      <c r="Q63" s="226"/>
      <c r="R63" s="182" t="str">
        <f ca="1">IF(ISERROR($V63),"",OFFSET('Smelter Look-up'!$C$4,$V63-4,0)&amp;"")</f>
        <v>Kojima Chemicals Co., Ltd.</v>
      </c>
      <c r="S63" s="181" t="str">
        <f t="shared" ca="1" si="6"/>
        <v>JP</v>
      </c>
      <c r="T63" s="181" t="str">
        <f ca="1">IF(B63="","",IF(ISERROR(MATCH($J63,SorP!$B$1:$B$6230,0)),"",INDIRECT("'SorP'!$A$"&amp;MATCH($J63,SorP!$B$1:$B$6230,0))))</f>
        <v>JP-11</v>
      </c>
      <c r="U63" s="201"/>
      <c r="V63" s="227">
        <f ca="1">IF(C63="",NA(),IF(OR(C63="Smelter not listed",C63="Smelter not yet identified"),MATCH($B63&amp;$D63,'Smelter Look-up'!$J:$J,0),MATCH($B63&amp;$C63,'Smelter Look-up'!$J:$J,0)))</f>
        <v>142</v>
      </c>
      <c r="X63" s="228">
        <f t="shared" ca="1" si="7"/>
        <v>0</v>
      </c>
      <c r="AB63" s="229" t="str">
        <f t="shared" ca="1" si="8"/>
        <v>GoldKojima Chemicals Co., Ltd.</v>
      </c>
    </row>
    <row r="64" spans="1:28" s="228" customFormat="1" ht="50.4">
      <c r="A64" s="181" t="s">
        <v>773</v>
      </c>
      <c r="B64" s="182" t="str">
        <f ca="1">IF(LEN(A64)=0,"",INDEX('Smelter Look-up'!$A:$A,MATCH($A64,'Smelter Look-up'!$E:$E,0)))</f>
        <v>Tin</v>
      </c>
      <c r="C64" s="186" t="str">
        <f ca="1">IF(LEN(A64)=0,"",INDEX('Smelter Look-up'!$C:$C,MATCH($A64,'Smelter Look-up'!$E:$E,0)))</f>
        <v>China Tin Group Co., Ltd.</v>
      </c>
      <c r="D64" s="233"/>
      <c r="E64" s="182" t="str">
        <f ca="1">IF(ISERROR($V64),"",OFFSET('Smelter Look-up'!$D$4,$V64-4,0)&amp;"")</f>
        <v>CHINA</v>
      </c>
      <c r="F64" s="182" t="str">
        <f ca="1">IF(ISERROR($V64),"",OFFSET('Smelter Look-up'!$E$4,$V64-4,0))</f>
        <v>CID001070</v>
      </c>
      <c r="G64" s="182" t="str">
        <f ca="1">IF(C64=$X$4,IF(ISERROR($V64),"Enter smelter details","RMI"),IF(ISERROR($V64),"",OFFSET('Smelter Look-up'!$F$4,$V64-4,0)))</f>
        <v>RMI</v>
      </c>
      <c r="H64" s="183">
        <f ca="1">IF(ISERROR($V64),"",OFFSET('Smelter Look-up'!$G$4,$V64-4,0))</f>
        <v>0</v>
      </c>
      <c r="I64" s="184" t="str">
        <f ca="1">IF(ISERROR($V64),"",OFFSET('Smelter Look-up'!$H$4,$V64-4,0))</f>
        <v>Laibin</v>
      </c>
      <c r="J64" s="184" t="str">
        <f ca="1">IF(ISERROR($V64),"",OFFSET('Smelter Look-up'!$I$4,$V64-4,0))</f>
        <v>Guangxi Zhuangzu Zizhiqu</v>
      </c>
      <c r="K64" s="225"/>
      <c r="L64" s="225"/>
      <c r="M64" s="225"/>
      <c r="N64" s="225"/>
      <c r="O64" s="225"/>
      <c r="P64" s="185"/>
      <c r="Q64" s="226"/>
      <c r="R64" s="182" t="str">
        <f ca="1">IF(ISERROR($V64),"",OFFSET('Smelter Look-up'!$C$4,$V64-4,0)&amp;"")</f>
        <v>China Tin Group Co., Ltd.</v>
      </c>
      <c r="S64" s="181" t="str">
        <f t="shared" ca="1" si="6"/>
        <v>CN</v>
      </c>
      <c r="T64" s="181" t="str">
        <f ca="1">IF(B64="","",IF(ISERROR(MATCH($J64,SorP!$B$1:$B$6230,0)),"",INDIRECT("'SorP'!$A$"&amp;MATCH($J64,SorP!$B$1:$B$6230,0))))</f>
        <v>CN-GX</v>
      </c>
      <c r="U64" s="201"/>
      <c r="V64" s="227">
        <f ca="1">IF(C64="",NA(),IF(OR(C64="Smelter not listed",C64="Smelter not yet identified"),MATCH($B64&amp;$D64,'Smelter Look-up'!$J:$J,0),MATCH($B64&amp;$C64,'Smelter Look-up'!$J:$J,0)))</f>
        <v>402</v>
      </c>
      <c r="X64" s="228">
        <f t="shared" ca="1" si="7"/>
        <v>0</v>
      </c>
      <c r="AB64" s="229" t="str">
        <f t="shared" ca="1" si="8"/>
        <v>TinChina Tin Group Co., Ltd.</v>
      </c>
    </row>
    <row r="65" spans="1:28" s="228" customFormat="1" ht="37.799999999999997">
      <c r="A65" s="181" t="s">
        <v>754</v>
      </c>
      <c r="B65" s="182" t="str">
        <f ca="1">IF(LEN(A65)=0,"",INDEX('Smelter Look-up'!$A:$A,MATCH($A65,'Smelter Look-up'!$E:$E,0)))</f>
        <v>Tantalum</v>
      </c>
      <c r="C65" s="186" t="str">
        <f ca="1">IF(LEN(A65)=0,"",INDEX('Smelter Look-up'!$C:$C,MATCH($A65,'Smelter Look-up'!$E:$E,0)))</f>
        <v>AMG Brasil</v>
      </c>
      <c r="D65" s="233"/>
      <c r="E65" s="182" t="str">
        <f ca="1">IF(ISERROR($V65),"",OFFSET('Smelter Look-up'!$D$4,$V65-4,0)&amp;"")</f>
        <v>BRAZIL</v>
      </c>
      <c r="F65" s="182" t="str">
        <f ca="1">IF(ISERROR($V65),"",OFFSET('Smelter Look-up'!$E$4,$V65-4,0))</f>
        <v>CID001076</v>
      </c>
      <c r="G65" s="182" t="str">
        <f ca="1">IF(C65=$X$4,IF(ISERROR($V65),"Enter smelter details","RMI"),IF(ISERROR($V65),"",OFFSET('Smelter Look-up'!$F$4,$V65-4,0)))</f>
        <v>RMI</v>
      </c>
      <c r="H65" s="183">
        <f ca="1">IF(ISERROR($V65),"",OFFSET('Smelter Look-up'!$G$4,$V65-4,0))</f>
        <v>0</v>
      </c>
      <c r="I65" s="184" t="str">
        <f ca="1">IF(ISERROR($V65),"",OFFSET('Smelter Look-up'!$H$4,$V65-4,0))</f>
        <v>São João del Rei</v>
      </c>
      <c r="J65" s="184" t="str">
        <f ca="1">IF(ISERROR($V65),"",OFFSET('Smelter Look-up'!$I$4,$V65-4,0))</f>
        <v>Minas Gerais</v>
      </c>
      <c r="K65" s="225"/>
      <c r="L65" s="225"/>
      <c r="M65" s="225"/>
      <c r="N65" s="225"/>
      <c r="O65" s="225"/>
      <c r="P65" s="185"/>
      <c r="Q65" s="226"/>
      <c r="R65" s="182" t="str">
        <f ca="1">IF(ISERROR($V65),"",OFFSET('Smelter Look-up'!$C$4,$V65-4,0)&amp;"")</f>
        <v>AMG Brasil</v>
      </c>
      <c r="S65" s="181" t="str">
        <f t="shared" ca="1" si="6"/>
        <v>BR</v>
      </c>
      <c r="T65" s="181" t="str">
        <f ca="1">IF(B65="","",IF(ISERROR(MATCH($J65,SorP!$B$1:$B$6230,0)),"",INDIRECT("'SorP'!$A$"&amp;MATCH($J65,SorP!$B$1:$B$6230,0))))</f>
        <v>BR-MG</v>
      </c>
      <c r="U65" s="201"/>
      <c r="V65" s="227">
        <f ca="1">IF(C65="",NA(),IF(OR(C65="Smelter not listed",C65="Smelter not yet identified"),MATCH($B65&amp;$D65,'Smelter Look-up'!$J:$J,0),MATCH($B65&amp;$C65,'Smelter Look-up'!$J:$J,0)))</f>
        <v>324</v>
      </c>
      <c r="X65" s="228">
        <f t="shared" ca="1" si="7"/>
        <v>0</v>
      </c>
      <c r="AB65" s="229" t="str">
        <f t="shared" ca="1" si="8"/>
        <v>TantalumAMG Brasil</v>
      </c>
    </row>
    <row r="66" spans="1:28" s="228" customFormat="1" ht="50.4">
      <c r="A66" s="181" t="s">
        <v>700</v>
      </c>
      <c r="B66" s="182" t="str">
        <f ca="1">IF(LEN(A66)=0,"",INDEX('Smelter Look-up'!$A:$A,MATCH($A66,'Smelter Look-up'!$E:$E,0)))</f>
        <v>Gold</v>
      </c>
      <c r="C66" s="186" t="str">
        <f ca="1">IF(LEN(A66)=0,"",INDEX('Smelter Look-up'!$C:$C,MATCH($A66,'Smelter Look-up'!$E:$E,0)))</f>
        <v>LS-NIKKO Copper Inc.</v>
      </c>
      <c r="D66" s="233"/>
      <c r="E66" s="182" t="str">
        <f ca="1">IF(ISERROR($V66),"",OFFSET('Smelter Look-up'!$D$4,$V66-4,0)&amp;"")</f>
        <v>KOREA, REPUBLIC OF</v>
      </c>
      <c r="F66" s="182" t="str">
        <f ca="1">IF(ISERROR($V66),"",OFFSET('Smelter Look-up'!$E$4,$V66-4,0))</f>
        <v>CID001078</v>
      </c>
      <c r="G66" s="182" t="str">
        <f ca="1">IF(C66=$X$4,IF(ISERROR($V66),"Enter smelter details","RMI"),IF(ISERROR($V66),"",OFFSET('Smelter Look-up'!$F$4,$V66-4,0)))</f>
        <v>RMI</v>
      </c>
      <c r="H66" s="183">
        <f ca="1">IF(ISERROR($V66),"",OFFSET('Smelter Look-up'!$G$4,$V66-4,0))</f>
        <v>0</v>
      </c>
      <c r="I66" s="184" t="str">
        <f ca="1">IF(ISERROR($V66),"",OFFSET('Smelter Look-up'!$H$4,$V66-4,0))</f>
        <v>Onsan-eup</v>
      </c>
      <c r="J66" s="184" t="str">
        <f ca="1">IF(ISERROR($V66),"",OFFSET('Smelter Look-up'!$I$4,$V66-4,0))</f>
        <v>Ulsan-gwangyeoksi</v>
      </c>
      <c r="K66" s="225"/>
      <c r="L66" s="225"/>
      <c r="M66" s="225"/>
      <c r="N66" s="225"/>
      <c r="O66" s="225"/>
      <c r="P66" s="185"/>
      <c r="Q66" s="226"/>
      <c r="R66" s="182" t="str">
        <f ca="1">IF(ISERROR($V66),"",OFFSET('Smelter Look-up'!$C$4,$V66-4,0)&amp;"")</f>
        <v>LS-NIKKO Copper Inc.</v>
      </c>
      <c r="S66" s="181" t="str">
        <f t="shared" ca="1" si="6"/>
        <v>KR</v>
      </c>
      <c r="T66" s="181" t="str">
        <f ca="1">IF(B66="","",IF(ISERROR(MATCH($J66,SorP!$B$1:$B$6230,0)),"",INDIRECT("'SorP'!$A$"&amp;MATCH($J66,SorP!$B$1:$B$6230,0))))</f>
        <v>KR-31</v>
      </c>
      <c r="U66" s="201"/>
      <c r="V66" s="227">
        <f ca="1">IF(C66="",NA(),IF(OR(C66="Smelter not listed",C66="Smelter not yet identified"),MATCH($B66&amp;$D66,'Smelter Look-up'!$J:$J,0),MATCH($B66&amp;$C66,'Smelter Look-up'!$J:$J,0)))</f>
        <v>158</v>
      </c>
      <c r="X66" s="228">
        <f t="shared" ca="1" si="7"/>
        <v>0</v>
      </c>
      <c r="AB66" s="229" t="str">
        <f t="shared" ca="1" si="8"/>
        <v>GoldLS-NIKKO Copper Inc.</v>
      </c>
    </row>
    <row r="67" spans="1:28" s="228" customFormat="1" ht="75.599999999999994">
      <c r="A67" s="181" t="s">
        <v>774</v>
      </c>
      <c r="B67" s="182" t="str">
        <f ca="1">IF(LEN(A67)=0,"",INDEX('Smelter Look-up'!$A:$A,MATCH($A67,'Smelter Look-up'!$E:$E,0)))</f>
        <v>Tin</v>
      </c>
      <c r="C67" s="186" t="str">
        <f ca="1">IF(LEN(A67)=0,"",INDEX('Smelter Look-up'!$C:$C,MATCH($A67,'Smelter Look-up'!$E:$E,0)))</f>
        <v>Malaysia Smelting Corporation (MSC)</v>
      </c>
      <c r="D67" s="233"/>
      <c r="E67" s="182" t="str">
        <f ca="1">IF(ISERROR($V67),"",OFFSET('Smelter Look-up'!$D$4,$V67-4,0)&amp;"")</f>
        <v>MALAYSIA</v>
      </c>
      <c r="F67" s="182" t="str">
        <f ca="1">IF(ISERROR($V67),"",OFFSET('Smelter Look-up'!$E$4,$V67-4,0))</f>
        <v>CID001105</v>
      </c>
      <c r="G67" s="182" t="str">
        <f ca="1">IF(C67=$X$4,IF(ISERROR($V67),"Enter smelter details","RMI"),IF(ISERROR($V67),"",OFFSET('Smelter Look-up'!$F$4,$V67-4,0)))</f>
        <v>RMI</v>
      </c>
      <c r="H67" s="183">
        <f ca="1">IF(ISERROR($V67),"",OFFSET('Smelter Look-up'!$G$4,$V67-4,0))</f>
        <v>0</v>
      </c>
      <c r="I67" s="184" t="str">
        <f ca="1">IF(ISERROR($V67),"",OFFSET('Smelter Look-up'!$H$4,$V67-4,0))</f>
        <v>Butterworth</v>
      </c>
      <c r="J67" s="184" t="str">
        <f ca="1">IF(ISERROR($V67),"",OFFSET('Smelter Look-up'!$I$4,$V67-4,0))</f>
        <v>Pulau Pinang</v>
      </c>
      <c r="K67" s="225"/>
      <c r="L67" s="225"/>
      <c r="M67" s="225"/>
      <c r="N67" s="225"/>
      <c r="O67" s="225"/>
      <c r="P67" s="185"/>
      <c r="Q67" s="226"/>
      <c r="R67" s="182" t="str">
        <f ca="1">IF(ISERROR($V67),"",OFFSET('Smelter Look-up'!$C$4,$V67-4,0)&amp;"")</f>
        <v>Malaysia Smelting Corporation (MSC)</v>
      </c>
      <c r="S67" s="181" t="str">
        <f t="shared" ca="1" si="6"/>
        <v>MY</v>
      </c>
      <c r="T67" s="181" t="str">
        <f ca="1">IF(B67="","",IF(ISERROR(MATCH($J67,SorP!$B$1:$B$6230,0)),"",INDIRECT("'SorP'!$A$"&amp;MATCH($J67,SorP!$B$1:$B$6230,0))))</f>
        <v>MY-07</v>
      </c>
      <c r="U67" s="201"/>
      <c r="V67" s="227">
        <f ca="1">IF(C67="",NA(),IF(OR(C67="Smelter not listed",C67="Smelter not yet identified"),MATCH($B67&amp;$D67,'Smelter Look-up'!$J:$J,0),MATCH($B67&amp;$C67,'Smelter Look-up'!$J:$J,0)))</f>
        <v>457</v>
      </c>
      <c r="X67" s="228">
        <f t="shared" ca="1" si="7"/>
        <v>0</v>
      </c>
      <c r="AB67" s="229" t="str">
        <f t="shared" ca="1" si="8"/>
        <v>TinMalaysia Smelting Corporation (MSC)</v>
      </c>
    </row>
    <row r="68" spans="1:28" s="228" customFormat="1" ht="25.2">
      <c r="A68" s="181" t="s">
        <v>703</v>
      </c>
      <c r="B68" s="182" t="str">
        <f ca="1">IF(LEN(A68)=0,"",INDEX('Smelter Look-up'!$A:$A,MATCH($A68,'Smelter Look-up'!$E:$E,0)))</f>
        <v>Gold</v>
      </c>
      <c r="C68" s="186" t="str">
        <f ca="1">IF(LEN(A68)=0,"",INDEX('Smelter Look-up'!$C:$C,MATCH($A68,'Smelter Look-up'!$E:$E,0)))</f>
        <v>Materion</v>
      </c>
      <c r="D68" s="233"/>
      <c r="E68" s="182" t="str">
        <f ca="1">IF(ISERROR($V68),"",OFFSET('Smelter Look-up'!$D$4,$V68-4,0)&amp;"")</f>
        <v>UNITED STATES OF AMERICA</v>
      </c>
      <c r="F68" s="182" t="str">
        <f ca="1">IF(ISERROR($V68),"",OFFSET('Smelter Look-up'!$E$4,$V68-4,0))</f>
        <v>CID001113</v>
      </c>
      <c r="G68" s="182" t="str">
        <f ca="1">IF(C68=$X$4,IF(ISERROR($V68),"Enter smelter details","RMI"),IF(ISERROR($V68),"",OFFSET('Smelter Look-up'!$F$4,$V68-4,0)))</f>
        <v>RMI</v>
      </c>
      <c r="H68" s="183">
        <f ca="1">IF(ISERROR($V68),"",OFFSET('Smelter Look-up'!$G$4,$V68-4,0))</f>
        <v>0</v>
      </c>
      <c r="I68" s="184" t="str">
        <f ca="1">IF(ISERROR($V68),"",OFFSET('Smelter Look-up'!$H$4,$V68-4,0))</f>
        <v>Buffalo</v>
      </c>
      <c r="J68" s="184" t="str">
        <f ca="1">IF(ISERROR($V68),"",OFFSET('Smelter Look-up'!$I$4,$V68-4,0))</f>
        <v>New York</v>
      </c>
      <c r="K68" s="225"/>
      <c r="L68" s="225"/>
      <c r="M68" s="225"/>
      <c r="N68" s="225"/>
      <c r="O68" s="225"/>
      <c r="P68" s="185"/>
      <c r="Q68" s="226"/>
      <c r="R68" s="182" t="str">
        <f ca="1">IF(ISERROR($V68),"",OFFSET('Smelter Look-up'!$C$4,$V68-4,0)&amp;"")</f>
        <v>Materion</v>
      </c>
      <c r="S68" s="181" t="str">
        <f t="shared" ca="1" si="6"/>
        <v>US</v>
      </c>
      <c r="T68" s="181" t="str">
        <f ca="1">IF(B68="","",IF(ISERROR(MATCH($J68,SorP!$B$1:$B$6230,0)),"",INDIRECT("'SorP'!$A$"&amp;MATCH($J68,SorP!$B$1:$B$6230,0))))</f>
        <v>US-NY</v>
      </c>
      <c r="U68" s="201"/>
      <c r="V68" s="227">
        <f ca="1">IF(C68="",NA(),IF(OR(C68="Smelter not listed",C68="Smelter not yet identified"),MATCH($B68&amp;$D68,'Smelter Look-up'!$J:$J,0),MATCH($B68&amp;$C68,'Smelter Look-up'!$J:$J,0)))</f>
        <v>164</v>
      </c>
      <c r="X68" s="228">
        <f t="shared" ca="1" si="7"/>
        <v>0</v>
      </c>
      <c r="AB68" s="229" t="str">
        <f t="shared" ca="1" si="8"/>
        <v>GoldMaterion</v>
      </c>
    </row>
    <row r="69" spans="1:28" s="228" customFormat="1" ht="50.4">
      <c r="A69" s="181" t="s">
        <v>704</v>
      </c>
      <c r="B69" s="182" t="str">
        <f ca="1">IF(LEN(A69)=0,"",INDEX('Smelter Look-up'!$A:$A,MATCH($A69,'Smelter Look-up'!$E:$E,0)))</f>
        <v>Gold</v>
      </c>
      <c r="C69" s="186" t="str">
        <f ca="1">IF(LEN(A69)=0,"",INDEX('Smelter Look-up'!$C:$C,MATCH($A69,'Smelter Look-up'!$E:$E,0)))</f>
        <v>Matsuda Sangyo Co., Ltd.</v>
      </c>
      <c r="D69" s="233"/>
      <c r="E69" s="182" t="str">
        <f ca="1">IF(ISERROR($V69),"",OFFSET('Smelter Look-up'!$D$4,$V69-4,0)&amp;"")</f>
        <v>JAPAN</v>
      </c>
      <c r="F69" s="182" t="str">
        <f ca="1">IF(ISERROR($V69),"",OFFSET('Smelter Look-up'!$E$4,$V69-4,0))</f>
        <v>CID001119</v>
      </c>
      <c r="G69" s="182" t="str">
        <f ca="1">IF(C69=$X$4,IF(ISERROR($V69),"Enter smelter details","RMI"),IF(ISERROR($V69),"",OFFSET('Smelter Look-up'!$F$4,$V69-4,0)))</f>
        <v>RMI</v>
      </c>
      <c r="H69" s="183">
        <f ca="1">IF(ISERROR($V69),"",OFFSET('Smelter Look-up'!$G$4,$V69-4,0))</f>
        <v>0</v>
      </c>
      <c r="I69" s="184" t="str">
        <f ca="1">IF(ISERROR($V69),"",OFFSET('Smelter Look-up'!$H$4,$V69-4,0))</f>
        <v>Iruma</v>
      </c>
      <c r="J69" s="184" t="str">
        <f ca="1">IF(ISERROR($V69),"",OFFSET('Smelter Look-up'!$I$4,$V69-4,0))</f>
        <v>Saitama</v>
      </c>
      <c r="K69" s="225"/>
      <c r="L69" s="225"/>
      <c r="M69" s="225"/>
      <c r="N69" s="225"/>
      <c r="O69" s="225"/>
      <c r="P69" s="185"/>
      <c r="Q69" s="226"/>
      <c r="R69" s="182" t="str">
        <f ca="1">IF(ISERROR($V69),"",OFFSET('Smelter Look-up'!$C$4,$V69-4,0)&amp;"")</f>
        <v>Matsuda Sangyo Co., Ltd.</v>
      </c>
      <c r="S69" s="181" t="str">
        <f t="shared" ref="S69" ca="1" si="9">IF(B69="","",IF(ISERROR(MATCH($E69,CL,0)),"Unknown",INDIRECT("'C'!$A$"&amp;MATCH($E69,CL,0)+1)))</f>
        <v>JP</v>
      </c>
      <c r="T69" s="181" t="str">
        <f ca="1">IF(B69="","",IF(ISERROR(MATCH($J69,SorP!$B$1:$B$6230,0)),"",INDIRECT("'SorP'!$A$"&amp;MATCH($J69,SorP!$B$1:$B$6230,0))))</f>
        <v>JP-11</v>
      </c>
      <c r="U69" s="201"/>
      <c r="V69" s="227">
        <f ca="1">IF(C69="",NA(),IF(OR(C69="Smelter not listed",C69="Smelter not yet identified"),MATCH($B69&amp;$D69,'Smelter Look-up'!$J:$J,0),MATCH($B69&amp;$C69,'Smelter Look-up'!$J:$J,0)))</f>
        <v>165</v>
      </c>
      <c r="X69" s="228">
        <f t="shared" ref="X69" ca="1" si="10">IF(AND(C69="Smelter not listed",OR(LEN(D69)=0,LEN(E69)=0)),1,0)</f>
        <v>0</v>
      </c>
      <c r="AB69" s="229" t="str">
        <f t="shared" ref="AB69" ca="1" si="11">B69&amp;C69</f>
        <v>GoldMatsuda Sangyo Co., Ltd.</v>
      </c>
    </row>
    <row r="70" spans="1:28" s="228" customFormat="1" ht="50.4">
      <c r="A70" s="181" t="s">
        <v>1794</v>
      </c>
      <c r="B70" s="182" t="str">
        <f ca="1">IF(LEN(A70)=0,"",INDEX('Smelter Look-up'!$A:$A,MATCH($A70,'Smelter Look-up'!$E:$E,0)))</f>
        <v>Tin</v>
      </c>
      <c r="C70" s="186" t="str">
        <f ca="1">IF(LEN(A70)=0,"",INDEX('Smelter Look-up'!$C:$C,MATCH($A70,'Smelter Look-up'!$E:$E,0)))</f>
        <v>Metallic Resources, Inc.</v>
      </c>
      <c r="D70" s="233"/>
      <c r="E70" s="182" t="str">
        <f ca="1">IF(ISERROR($V70),"",OFFSET('Smelter Look-up'!$D$4,$V70-4,0)&amp;"")</f>
        <v>UNITED STATES OF AMERICA</v>
      </c>
      <c r="F70" s="182" t="str">
        <f ca="1">IF(ISERROR($V70),"",OFFSET('Smelter Look-up'!$E$4,$V70-4,0))</f>
        <v>CID001142</v>
      </c>
      <c r="G70" s="182" t="str">
        <f ca="1">IF(C70=$X$4,IF(ISERROR($V70),"Enter smelter details","RMI"),IF(ISERROR($V70),"",OFFSET('Smelter Look-up'!$F$4,$V70-4,0)))</f>
        <v>RMI</v>
      </c>
      <c r="H70" s="183">
        <f ca="1">IF(ISERROR($V70),"",OFFSET('Smelter Look-up'!$G$4,$V70-4,0))</f>
        <v>0</v>
      </c>
      <c r="I70" s="184" t="str">
        <f ca="1">IF(ISERROR($V70),"",OFFSET('Smelter Look-up'!$H$4,$V70-4,0))</f>
        <v>Twinsburg</v>
      </c>
      <c r="J70" s="184" t="str">
        <f ca="1">IF(ISERROR($V70),"",OFFSET('Smelter Look-up'!$I$4,$V70-4,0))</f>
        <v>Ohio</v>
      </c>
      <c r="K70" s="225"/>
      <c r="L70" s="225"/>
      <c r="M70" s="225"/>
      <c r="N70" s="225"/>
      <c r="O70" s="225"/>
      <c r="P70" s="185"/>
      <c r="Q70" s="226"/>
      <c r="R70" s="182" t="str">
        <f ca="1">IF(ISERROR($V70),"",OFFSET('Smelter Look-up'!$C$4,$V70-4,0)&amp;"")</f>
        <v>Metallic Resources, Inc.</v>
      </c>
      <c r="S70" s="181" t="str">
        <f t="shared" ref="S70:S101" ca="1" si="12">IF(B70="","",IF(ISERROR(MATCH($E70,CL,0)),"Unknown",INDIRECT("'C'!$A$"&amp;MATCH($E70,CL,0)+1)))</f>
        <v>US</v>
      </c>
      <c r="T70" s="181" t="str">
        <f ca="1">IF(B70="","",IF(ISERROR(MATCH($J70,SorP!$B$1:$B$6230,0)),"",INDIRECT("'SorP'!$A$"&amp;MATCH($J70,SorP!$B$1:$B$6230,0))))</f>
        <v>US-OH</v>
      </c>
      <c r="U70" s="201"/>
      <c r="V70" s="227">
        <f ca="1">IF(C70="",NA(),IF(OR(C70="Smelter not listed",C70="Smelter not yet identified"),MATCH($B70&amp;$D70,'Smelter Look-up'!$J:$J,0),MATCH($B70&amp;$C70,'Smelter Look-up'!$J:$J,0)))</f>
        <v>461</v>
      </c>
      <c r="X70" s="228">
        <f t="shared" ref="X70:X101" ca="1" si="13">IF(AND(C70="Smelter not listed",OR(LEN(D70)=0,LEN(E70)=0)),1,0)</f>
        <v>0</v>
      </c>
      <c r="AB70" s="229" t="str">
        <f t="shared" ref="AB70:AB101" ca="1" si="14">B70&amp;C70</f>
        <v>TinMetallic Resources, Inc.</v>
      </c>
    </row>
    <row r="71" spans="1:28" s="228" customFormat="1" ht="75.599999999999994">
      <c r="A71" s="181" t="s">
        <v>1627</v>
      </c>
      <c r="B71" s="182" t="str">
        <f ca="1">IF(LEN(A71)=0,"",INDEX('Smelter Look-up'!$A:$A,MATCH($A71,'Smelter Look-up'!$E:$E,0)))</f>
        <v>Gold</v>
      </c>
      <c r="C71" s="186" t="str">
        <f ca="1">IF(LEN(A71)=0,"",INDEX('Smelter Look-up'!$C:$C,MATCH($A71,'Smelter Look-up'!$E:$E,0)))</f>
        <v>Metalor Technologies (Suzhou) Ltd.</v>
      </c>
      <c r="D71" s="233"/>
      <c r="E71" s="182" t="str">
        <f ca="1">IF(ISERROR($V71),"",OFFSET('Smelter Look-up'!$D$4,$V71-4,0)&amp;"")</f>
        <v>CHINA</v>
      </c>
      <c r="F71" s="182" t="str">
        <f ca="1">IF(ISERROR($V71),"",OFFSET('Smelter Look-up'!$E$4,$V71-4,0))</f>
        <v>CID001147</v>
      </c>
      <c r="G71" s="182" t="str">
        <f ca="1">IF(C71=$X$4,IF(ISERROR($V71),"Enter smelter details","RMI"),IF(ISERROR($V71),"",OFFSET('Smelter Look-up'!$F$4,$V71-4,0)))</f>
        <v>RMI</v>
      </c>
      <c r="H71" s="183">
        <f ca="1">IF(ISERROR($V71),"",OFFSET('Smelter Look-up'!$G$4,$V71-4,0))</f>
        <v>0</v>
      </c>
      <c r="I71" s="184" t="str">
        <f ca="1">IF(ISERROR($V71),"",OFFSET('Smelter Look-up'!$H$4,$V71-4,0))</f>
        <v>Suzhou</v>
      </c>
      <c r="J71" s="184" t="str">
        <f ca="1">IF(ISERROR($V71),"",OFFSET('Smelter Look-up'!$I$4,$V71-4,0))</f>
        <v>Jiangsu Sheng</v>
      </c>
      <c r="K71" s="225"/>
      <c r="L71" s="225"/>
      <c r="M71" s="225"/>
      <c r="N71" s="225"/>
      <c r="O71" s="225"/>
      <c r="P71" s="185"/>
      <c r="Q71" s="226"/>
      <c r="R71" s="182" t="str">
        <f ca="1">IF(ISERROR($V71),"",OFFSET('Smelter Look-up'!$C$4,$V71-4,0)&amp;"")</f>
        <v>Metalor Technologies (Suzhou) Ltd.</v>
      </c>
      <c r="S71" s="181" t="str">
        <f t="shared" ca="1" si="12"/>
        <v>CN</v>
      </c>
      <c r="T71" s="181" t="str">
        <f ca="1">IF(B71="","",IF(ISERROR(MATCH($J71,SorP!$B$1:$B$6230,0)),"",INDIRECT("'SorP'!$A$"&amp;MATCH($J71,SorP!$B$1:$B$6230,0))))</f>
        <v>CN-JS</v>
      </c>
      <c r="U71" s="201"/>
      <c r="V71" s="227">
        <f ca="1">IF(C71="",NA(),IF(OR(C71="Smelter not listed",C71="Smelter not yet identified"),MATCH($B71&amp;$D71,'Smelter Look-up'!$J:$J,0),MATCH($B71&amp;$C71,'Smelter Look-up'!$J:$J,0)))</f>
        <v>175</v>
      </c>
      <c r="X71" s="228">
        <f t="shared" ca="1" si="13"/>
        <v>0</v>
      </c>
      <c r="AB71" s="229" t="str">
        <f t="shared" ca="1" si="14"/>
        <v>GoldMetalor Technologies (Suzhou) Ltd.</v>
      </c>
    </row>
    <row r="72" spans="1:28" s="228" customFormat="1" ht="88.2">
      <c r="A72" s="181" t="s">
        <v>705</v>
      </c>
      <c r="B72" s="182" t="str">
        <f ca="1">IF(LEN(A72)=0,"",INDEX('Smelter Look-up'!$A:$A,MATCH($A72,'Smelter Look-up'!$E:$E,0)))</f>
        <v>Gold</v>
      </c>
      <c r="C72" s="186" t="str">
        <f ca="1">IF(LEN(A72)=0,"",INDEX('Smelter Look-up'!$C:$C,MATCH($A72,'Smelter Look-up'!$E:$E,0)))</f>
        <v>Metalor Technologies (Hong Kong) Ltd.</v>
      </c>
      <c r="D72" s="233"/>
      <c r="E72" s="182" t="str">
        <f ca="1">IF(ISERROR($V72),"",OFFSET('Smelter Look-up'!$D$4,$V72-4,0)&amp;"")</f>
        <v>CHINA</v>
      </c>
      <c r="F72" s="182" t="str">
        <f ca="1">IF(ISERROR($V72),"",OFFSET('Smelter Look-up'!$E$4,$V72-4,0))</f>
        <v>CID001149</v>
      </c>
      <c r="G72" s="182" t="str">
        <f ca="1">IF(C72=$X$4,IF(ISERROR($V72),"Enter smelter details","RMI"),IF(ISERROR($V72),"",OFFSET('Smelter Look-up'!$F$4,$V72-4,0)))</f>
        <v>RMI</v>
      </c>
      <c r="H72" s="183">
        <f ca="1">IF(ISERROR($V72),"",OFFSET('Smelter Look-up'!$G$4,$V72-4,0))</f>
        <v>0</v>
      </c>
      <c r="I72" s="184" t="str">
        <f ca="1">IF(ISERROR($V72),"",OFFSET('Smelter Look-up'!$H$4,$V72-4,0))</f>
        <v>Kwai Chung</v>
      </c>
      <c r="J72" s="184" t="str">
        <f ca="1">IF(ISERROR($V72),"",OFFSET('Smelter Look-up'!$I$4,$V72-4,0))</f>
        <v>Hong Kong SAR</v>
      </c>
      <c r="K72" s="225"/>
      <c r="L72" s="225"/>
      <c r="M72" s="225"/>
      <c r="N72" s="225"/>
      <c r="O72" s="225"/>
      <c r="P72" s="185"/>
      <c r="Q72" s="226"/>
      <c r="R72" s="182" t="str">
        <f ca="1">IF(ISERROR($V72),"",OFFSET('Smelter Look-up'!$C$4,$V72-4,0)&amp;"")</f>
        <v>Metalor Technologies (Hong Kong) Ltd.</v>
      </c>
      <c r="S72" s="181" t="str">
        <f t="shared" ca="1" si="12"/>
        <v>CN</v>
      </c>
      <c r="T72" s="181" t="str">
        <f ca="1">IF(B72="","",IF(ISERROR(MATCH($J72,SorP!$B$1:$B$6230,0)),"",INDIRECT("'SorP'!$A$"&amp;MATCH($J72,SorP!$B$1:$B$6230,0))))</f>
        <v/>
      </c>
      <c r="U72" s="201"/>
      <c r="V72" s="227">
        <f ca="1">IF(C72="",NA(),IF(OR(C72="Smelter not listed",C72="Smelter not yet identified"),MATCH($B72&amp;$D72,'Smelter Look-up'!$J:$J,0),MATCH($B72&amp;$C72,'Smelter Look-up'!$J:$J,0)))</f>
        <v>173</v>
      </c>
      <c r="X72" s="228">
        <f t="shared" ca="1" si="13"/>
        <v>0</v>
      </c>
      <c r="AB72" s="229" t="str">
        <f t="shared" ca="1" si="14"/>
        <v>GoldMetalor Technologies (Hong Kong) Ltd.</v>
      </c>
    </row>
    <row r="73" spans="1:28" s="228" customFormat="1" ht="88.2">
      <c r="A73" s="181" t="s">
        <v>706</v>
      </c>
      <c r="B73" s="182" t="str">
        <f ca="1">IF(LEN(A73)=0,"",INDEX('Smelter Look-up'!$A:$A,MATCH($A73,'Smelter Look-up'!$E:$E,0)))</f>
        <v>Gold</v>
      </c>
      <c r="C73" s="186" t="str">
        <f ca="1">IF(LEN(A73)=0,"",INDEX('Smelter Look-up'!$C:$C,MATCH($A73,'Smelter Look-up'!$E:$E,0)))</f>
        <v>Metalor Technologies (Singapore) Pte., Ltd.</v>
      </c>
      <c r="D73" s="233"/>
      <c r="E73" s="182" t="str">
        <f ca="1">IF(ISERROR($V73),"",OFFSET('Smelter Look-up'!$D$4,$V73-4,0)&amp;"")</f>
        <v>SINGAPORE</v>
      </c>
      <c r="F73" s="182" t="str">
        <f ca="1">IF(ISERROR($V73),"",OFFSET('Smelter Look-up'!$E$4,$V73-4,0))</f>
        <v>CID001152</v>
      </c>
      <c r="G73" s="182" t="str">
        <f ca="1">IF(C73=$X$4,IF(ISERROR($V73),"Enter smelter details","RMI"),IF(ISERROR($V73),"",OFFSET('Smelter Look-up'!$F$4,$V73-4,0)))</f>
        <v>RMI</v>
      </c>
      <c r="H73" s="183">
        <f ca="1">IF(ISERROR($V73),"",OFFSET('Smelter Look-up'!$G$4,$V73-4,0))</f>
        <v>0</v>
      </c>
      <c r="I73" s="184" t="str">
        <f ca="1">IF(ISERROR($V73),"",OFFSET('Smelter Look-up'!$H$4,$V73-4,0))</f>
        <v>Singapore</v>
      </c>
      <c r="J73" s="184" t="str">
        <f ca="1">IF(ISERROR($V73),"",OFFSET('Smelter Look-up'!$I$4,$V73-4,0))</f>
        <v>South West</v>
      </c>
      <c r="K73" s="225"/>
      <c r="L73" s="225"/>
      <c r="M73" s="225"/>
      <c r="N73" s="225"/>
      <c r="O73" s="225"/>
      <c r="P73" s="185"/>
      <c r="Q73" s="226"/>
      <c r="R73" s="182" t="str">
        <f ca="1">IF(ISERROR($V73),"",OFFSET('Smelter Look-up'!$C$4,$V73-4,0)&amp;"")</f>
        <v>Metalor Technologies (Singapore) Pte., Ltd.</v>
      </c>
      <c r="S73" s="181" t="str">
        <f t="shared" ca="1" si="12"/>
        <v>SG</v>
      </c>
      <c r="T73" s="181" t="str">
        <f ca="1">IF(B73="","",IF(ISERROR(MATCH($J73,SorP!$B$1:$B$6230,0)),"",INDIRECT("'SorP'!$A$"&amp;MATCH($J73,SorP!$B$1:$B$6230,0))))</f>
        <v>SG-05</v>
      </c>
      <c r="U73" s="201"/>
      <c r="V73" s="227">
        <f ca="1">IF(C73="",NA(),IF(OR(C73="Smelter not listed",C73="Smelter not yet identified"),MATCH($B73&amp;$D73,'Smelter Look-up'!$J:$J,0),MATCH($B73&amp;$C73,'Smelter Look-up'!$J:$J,0)))</f>
        <v>174</v>
      </c>
      <c r="X73" s="228">
        <f t="shared" ca="1" si="13"/>
        <v>0</v>
      </c>
      <c r="AB73" s="229" t="str">
        <f t="shared" ca="1" si="14"/>
        <v>GoldMetalor Technologies (Singapore) Pte., Ltd.</v>
      </c>
    </row>
    <row r="74" spans="1:28" s="228" customFormat="1" ht="50.4">
      <c r="A74" s="181" t="s">
        <v>707</v>
      </c>
      <c r="B74" s="182" t="str">
        <f ca="1">IF(LEN(A74)=0,"",INDEX('Smelter Look-up'!$A:$A,MATCH($A74,'Smelter Look-up'!$E:$E,0)))</f>
        <v>Gold</v>
      </c>
      <c r="C74" s="186" t="str">
        <f ca="1">IF(LEN(A74)=0,"",INDEX('Smelter Look-up'!$C:$C,MATCH($A74,'Smelter Look-up'!$E:$E,0)))</f>
        <v>Metalor Technologies S.A.</v>
      </c>
      <c r="D74" s="233"/>
      <c r="E74" s="182" t="str">
        <f ca="1">IF(ISERROR($V74),"",OFFSET('Smelter Look-up'!$D$4,$V74-4,0)&amp;"")</f>
        <v>SWITZERLAND</v>
      </c>
      <c r="F74" s="182" t="str">
        <f ca="1">IF(ISERROR($V74),"",OFFSET('Smelter Look-up'!$E$4,$V74-4,0))</f>
        <v>CID001153</v>
      </c>
      <c r="G74" s="182" t="str">
        <f ca="1">IF(C74=$X$4,IF(ISERROR($V74),"Enter smelter details","RMI"),IF(ISERROR($V74),"",OFFSET('Smelter Look-up'!$F$4,$V74-4,0)))</f>
        <v>RMI</v>
      </c>
      <c r="H74" s="183">
        <f ca="1">IF(ISERROR($V74),"",OFFSET('Smelter Look-up'!$G$4,$V74-4,0))</f>
        <v>0</v>
      </c>
      <c r="I74" s="184" t="str">
        <f ca="1">IF(ISERROR($V74),"",OFFSET('Smelter Look-up'!$H$4,$V74-4,0))</f>
        <v>Marin</v>
      </c>
      <c r="J74" s="184" t="str">
        <f ca="1">IF(ISERROR($V74),"",OFFSET('Smelter Look-up'!$I$4,$V74-4,0))</f>
        <v>Neuchâtel</v>
      </c>
      <c r="K74" s="225"/>
      <c r="L74" s="225"/>
      <c r="M74" s="225"/>
      <c r="N74" s="225"/>
      <c r="O74" s="225"/>
      <c r="P74" s="185"/>
      <c r="Q74" s="226"/>
      <c r="R74" s="182" t="str">
        <f ca="1">IF(ISERROR($V74),"",OFFSET('Smelter Look-up'!$C$4,$V74-4,0)&amp;"")</f>
        <v>Metalor Technologies S.A.</v>
      </c>
      <c r="S74" s="181" t="str">
        <f t="shared" ca="1" si="12"/>
        <v>CH</v>
      </c>
      <c r="T74" s="181" t="str">
        <f ca="1">IF(B74="","",IF(ISERROR(MATCH($J74,SorP!$B$1:$B$6230,0)),"",INDIRECT("'SorP'!$A$"&amp;MATCH($J74,SorP!$B$1:$B$6230,0))))</f>
        <v>CH-NE</v>
      </c>
      <c r="U74" s="201"/>
      <c r="V74" s="227">
        <f ca="1">IF(C74="",NA(),IF(OR(C74="Smelter not listed",C74="Smelter not yet identified"),MATCH($B74&amp;$D74,'Smelter Look-up'!$J:$J,0),MATCH($B74&amp;$C74,'Smelter Look-up'!$J:$J,0)))</f>
        <v>176</v>
      </c>
      <c r="X74" s="228">
        <f t="shared" ca="1" si="13"/>
        <v>0</v>
      </c>
      <c r="AB74" s="229" t="str">
        <f t="shared" ca="1" si="14"/>
        <v>GoldMetalor Technologies S.A.</v>
      </c>
    </row>
    <row r="75" spans="1:28" s="228" customFormat="1" ht="63">
      <c r="A75" s="181" t="s">
        <v>708</v>
      </c>
      <c r="B75" s="182" t="str">
        <f ca="1">IF(LEN(A75)=0,"",INDEX('Smelter Look-up'!$A:$A,MATCH($A75,'Smelter Look-up'!$E:$E,0)))</f>
        <v>Gold</v>
      </c>
      <c r="C75" s="186" t="str">
        <f ca="1">IF(LEN(A75)=0,"",INDEX('Smelter Look-up'!$C:$C,MATCH($A75,'Smelter Look-up'!$E:$E,0)))</f>
        <v>Metalor USA Refining Corporation</v>
      </c>
      <c r="D75" s="233"/>
      <c r="E75" s="182" t="str">
        <f ca="1">IF(ISERROR($V75),"",OFFSET('Smelter Look-up'!$D$4,$V75-4,0)&amp;"")</f>
        <v>UNITED STATES OF AMERICA</v>
      </c>
      <c r="F75" s="182" t="str">
        <f ca="1">IF(ISERROR($V75),"",OFFSET('Smelter Look-up'!$E$4,$V75-4,0))</f>
        <v>CID001157</v>
      </c>
      <c r="G75" s="182" t="str">
        <f ca="1">IF(C75=$X$4,IF(ISERROR($V75),"Enter smelter details","RMI"),IF(ISERROR($V75),"",OFFSET('Smelter Look-up'!$F$4,$V75-4,0)))</f>
        <v>RMI</v>
      </c>
      <c r="H75" s="183">
        <f ca="1">IF(ISERROR($V75),"",OFFSET('Smelter Look-up'!$G$4,$V75-4,0))</f>
        <v>0</v>
      </c>
      <c r="I75" s="184" t="str">
        <f ca="1">IF(ISERROR($V75),"",OFFSET('Smelter Look-up'!$H$4,$V75-4,0))</f>
        <v>North Attleboro</v>
      </c>
      <c r="J75" s="184" t="str">
        <f ca="1">IF(ISERROR($V75),"",OFFSET('Smelter Look-up'!$I$4,$V75-4,0))</f>
        <v>Massachusetts</v>
      </c>
      <c r="K75" s="225"/>
      <c r="L75" s="225"/>
      <c r="M75" s="225"/>
      <c r="N75" s="225"/>
      <c r="O75" s="225"/>
      <c r="P75" s="185"/>
      <c r="Q75" s="226"/>
      <c r="R75" s="182" t="str">
        <f ca="1">IF(ISERROR($V75),"",OFFSET('Smelter Look-up'!$C$4,$V75-4,0)&amp;"")</f>
        <v>Metalor USA Refining Corporation</v>
      </c>
      <c r="S75" s="181" t="str">
        <f t="shared" ca="1" si="12"/>
        <v>US</v>
      </c>
      <c r="T75" s="181" t="str">
        <f ca="1">IF(B75="","",IF(ISERROR(MATCH($J75,SorP!$B$1:$B$6230,0)),"",INDIRECT("'SorP'!$A$"&amp;MATCH($J75,SorP!$B$1:$B$6230,0))))</f>
        <v>US-MA</v>
      </c>
      <c r="U75" s="201"/>
      <c r="V75" s="227">
        <f ca="1">IF(C75="",NA(),IF(OR(C75="Smelter not listed",C75="Smelter not yet identified"),MATCH($B75&amp;$D75,'Smelter Look-up'!$J:$J,0),MATCH($B75&amp;$C75,'Smelter Look-up'!$J:$J,0)))</f>
        <v>177</v>
      </c>
      <c r="X75" s="228">
        <f t="shared" ca="1" si="13"/>
        <v>0</v>
      </c>
      <c r="AB75" s="229" t="str">
        <f t="shared" ca="1" si="14"/>
        <v>GoldMetalor USA Refining Corporation</v>
      </c>
    </row>
    <row r="76" spans="1:28" s="228" customFormat="1" ht="75.599999999999994">
      <c r="A76" s="181" t="s">
        <v>709</v>
      </c>
      <c r="B76" s="182" t="str">
        <f ca="1">IF(LEN(A76)=0,"",INDEX('Smelter Look-up'!$A:$A,MATCH($A76,'Smelter Look-up'!$E:$E,0)))</f>
        <v>Gold</v>
      </c>
      <c r="C76" s="186" t="str">
        <f ca="1">IF(LEN(A76)=0,"",INDEX('Smelter Look-up'!$C:$C,MATCH($A76,'Smelter Look-up'!$E:$E,0)))</f>
        <v>Metalurgica Met-Mex Penoles S.A. De C.V.</v>
      </c>
      <c r="D76" s="233"/>
      <c r="E76" s="182" t="str">
        <f ca="1">IF(ISERROR($V76),"",OFFSET('Smelter Look-up'!$D$4,$V76-4,0)&amp;"")</f>
        <v>MEXICO</v>
      </c>
      <c r="F76" s="182" t="str">
        <f ca="1">IF(ISERROR($V76),"",OFFSET('Smelter Look-up'!$E$4,$V76-4,0))</f>
        <v>CID001161</v>
      </c>
      <c r="G76" s="182" t="str">
        <f ca="1">IF(C76=$X$4,IF(ISERROR($V76),"Enter smelter details","RMI"),IF(ISERROR($V76),"",OFFSET('Smelter Look-up'!$F$4,$V76-4,0)))</f>
        <v>RMI</v>
      </c>
      <c r="H76" s="183">
        <f ca="1">IF(ISERROR($V76),"",OFFSET('Smelter Look-up'!$G$4,$V76-4,0))</f>
        <v>0</v>
      </c>
      <c r="I76" s="184" t="str">
        <f ca="1">IF(ISERROR($V76),"",OFFSET('Smelter Look-up'!$H$4,$V76-4,0))</f>
        <v>Torreon</v>
      </c>
      <c r="J76" s="184" t="str">
        <f ca="1">IF(ISERROR($V76),"",OFFSET('Smelter Look-up'!$I$4,$V76-4,0))</f>
        <v>Coahuila de Zaragoza</v>
      </c>
      <c r="K76" s="225"/>
      <c r="L76" s="225"/>
      <c r="M76" s="225"/>
      <c r="N76" s="225"/>
      <c r="O76" s="225"/>
      <c r="P76" s="185"/>
      <c r="Q76" s="226"/>
      <c r="R76" s="182" t="str">
        <f ca="1">IF(ISERROR($V76),"",OFFSET('Smelter Look-up'!$C$4,$V76-4,0)&amp;"")</f>
        <v>Metalurgica Met-Mex Penoles S.A. De C.V.</v>
      </c>
      <c r="S76" s="181" t="str">
        <f t="shared" ca="1" si="12"/>
        <v>MX</v>
      </c>
      <c r="T76" s="181" t="str">
        <f ca="1">IF(B76="","",IF(ISERROR(MATCH($J76,SorP!$B$1:$B$6230,0)),"",INDIRECT("'SorP'!$A$"&amp;MATCH($J76,SorP!$B$1:$B$6230,0))))</f>
        <v>MX-COA</v>
      </c>
      <c r="U76" s="201"/>
      <c r="V76" s="227">
        <f ca="1">IF(C76="",NA(),IF(OR(C76="Smelter not listed",C76="Smelter not yet identified"),MATCH($B76&amp;$D76,'Smelter Look-up'!$J:$J,0),MATCH($B76&amp;$C76,'Smelter Look-up'!$J:$J,0)))</f>
        <v>178</v>
      </c>
      <c r="X76" s="228">
        <f t="shared" ca="1" si="13"/>
        <v>0</v>
      </c>
      <c r="AB76" s="229" t="str">
        <f t="shared" ca="1" si="14"/>
        <v>GoldMetalurgica Met-Mex Penoles S.A. De C.V.</v>
      </c>
    </row>
    <row r="77" spans="1:28" s="228" customFormat="1" ht="75.599999999999994">
      <c r="A77" s="181" t="s">
        <v>755</v>
      </c>
      <c r="B77" s="182" t="str">
        <f ca="1">IF(LEN(A77)=0,"",INDEX('Smelter Look-up'!$A:$A,MATCH($A77,'Smelter Look-up'!$E:$E,0)))</f>
        <v>Tantalum</v>
      </c>
      <c r="C77" s="186" t="str">
        <f ca="1">IF(LEN(A77)=0,"",INDEX('Smelter Look-up'!$C:$C,MATCH($A77,'Smelter Look-up'!$E:$E,0)))</f>
        <v>Metallurgical Products India Pvt., Ltd.</v>
      </c>
      <c r="D77" s="233"/>
      <c r="E77" s="182" t="str">
        <f ca="1">IF(ISERROR($V77),"",OFFSET('Smelter Look-up'!$D$4,$V77-4,0)&amp;"")</f>
        <v>INDIA</v>
      </c>
      <c r="F77" s="182" t="str">
        <f ca="1">IF(ISERROR($V77),"",OFFSET('Smelter Look-up'!$E$4,$V77-4,0))</f>
        <v>CID001163</v>
      </c>
      <c r="G77" s="182" t="str">
        <f ca="1">IF(C77=$X$4,IF(ISERROR($V77),"Enter smelter details","RMI"),IF(ISERROR($V77),"",OFFSET('Smelter Look-up'!$F$4,$V77-4,0)))</f>
        <v>RMI</v>
      </c>
      <c r="H77" s="183">
        <f ca="1">IF(ISERROR($V77),"",OFFSET('Smelter Look-up'!$G$4,$V77-4,0))</f>
        <v>0</v>
      </c>
      <c r="I77" s="184" t="str">
        <f ca="1">IF(ISERROR($V77),"",OFFSET('Smelter Look-up'!$H$4,$V77-4,0))</f>
        <v>District Raigad</v>
      </c>
      <c r="J77" s="184" t="str">
        <f ca="1">IF(ISERROR($V77),"",OFFSET('Smelter Look-up'!$I$4,$V77-4,0))</f>
        <v>Maharashtra</v>
      </c>
      <c r="K77" s="225"/>
      <c r="L77" s="225"/>
      <c r="M77" s="225"/>
      <c r="N77" s="225"/>
      <c r="O77" s="225"/>
      <c r="P77" s="185"/>
      <c r="Q77" s="226"/>
      <c r="R77" s="182" t="str">
        <f ca="1">IF(ISERROR($V77),"",OFFSET('Smelter Look-up'!$C$4,$V77-4,0)&amp;"")</f>
        <v>Metallurgical Products India Pvt., Ltd.</v>
      </c>
      <c r="S77" s="181" t="str">
        <f t="shared" ca="1" si="12"/>
        <v>IN</v>
      </c>
      <c r="T77" s="181" t="str">
        <f ca="1">IF(B77="","",IF(ISERROR(MATCH($J77,SorP!$B$1:$B$6230,0)),"",INDIRECT("'SorP'!$A$"&amp;MATCH($J77,SorP!$B$1:$B$6230,0))))</f>
        <v>IN-MH</v>
      </c>
      <c r="U77" s="201"/>
      <c r="V77" s="227">
        <f ca="1">IF(C77="",NA(),IF(OR(C77="Smelter not listed",C77="Smelter not yet identified"),MATCH($B77&amp;$D77,'Smelter Look-up'!$J:$J,0),MATCH($B77&amp;$C77,'Smelter Look-up'!$J:$J,0)))</f>
        <v>352</v>
      </c>
      <c r="X77" s="228">
        <f t="shared" ca="1" si="13"/>
        <v>0</v>
      </c>
      <c r="AB77" s="229" t="str">
        <f t="shared" ca="1" si="14"/>
        <v>TantalumMetallurgical Products India Pvt., Ltd.</v>
      </c>
    </row>
    <row r="78" spans="1:28" s="228" customFormat="1" ht="50.4">
      <c r="A78" s="181" t="s">
        <v>775</v>
      </c>
      <c r="B78" s="182" t="str">
        <f ca="1">IF(LEN(A78)=0,"",INDEX('Smelter Look-up'!$A:$A,MATCH($A78,'Smelter Look-up'!$E:$E,0)))</f>
        <v>Tin</v>
      </c>
      <c r="C78" s="186" t="str">
        <f ca="1">IF(LEN(A78)=0,"",INDEX('Smelter Look-up'!$C:$C,MATCH($A78,'Smelter Look-up'!$E:$E,0)))</f>
        <v>Mineracao Taboca S.A.</v>
      </c>
      <c r="D78" s="233"/>
      <c r="E78" s="182" t="str">
        <f ca="1">IF(ISERROR($V78),"",OFFSET('Smelter Look-up'!$D$4,$V78-4,0)&amp;"")</f>
        <v>BRAZIL</v>
      </c>
      <c r="F78" s="182" t="str">
        <f ca="1">IF(ISERROR($V78),"",OFFSET('Smelter Look-up'!$E$4,$V78-4,0))</f>
        <v>CID001173</v>
      </c>
      <c r="G78" s="182" t="str">
        <f ca="1">IF(C78=$X$4,IF(ISERROR($V78),"Enter smelter details","RMI"),IF(ISERROR($V78),"",OFFSET('Smelter Look-up'!$F$4,$V78-4,0)))</f>
        <v>RMI</v>
      </c>
      <c r="H78" s="183">
        <f ca="1">IF(ISERROR($V78),"",OFFSET('Smelter Look-up'!$G$4,$V78-4,0))</f>
        <v>0</v>
      </c>
      <c r="I78" s="184" t="str">
        <f ca="1">IF(ISERROR($V78),"",OFFSET('Smelter Look-up'!$H$4,$V78-4,0))</f>
        <v>Bairro Guarapiranga</v>
      </c>
      <c r="J78" s="184" t="str">
        <f ca="1">IF(ISERROR($V78),"",OFFSET('Smelter Look-up'!$I$4,$V78-4,0))</f>
        <v>São Paulo</v>
      </c>
      <c r="K78" s="225"/>
      <c r="L78" s="225"/>
      <c r="M78" s="225"/>
      <c r="N78" s="225"/>
      <c r="O78" s="225"/>
      <c r="P78" s="185"/>
      <c r="Q78" s="226"/>
      <c r="R78" s="182" t="str">
        <f ca="1">IF(ISERROR($V78),"",OFFSET('Smelter Look-up'!$C$4,$V78-4,0)&amp;"")</f>
        <v>Mineracao Taboca S.A.</v>
      </c>
      <c r="S78" s="181" t="str">
        <f t="shared" ca="1" si="12"/>
        <v>BR</v>
      </c>
      <c r="T78" s="181" t="str">
        <f ca="1">IF(B78="","",IF(ISERROR(MATCH($J78,SorP!$B$1:$B$6230,0)),"",INDIRECT("'SorP'!$A$"&amp;MATCH($J78,SorP!$B$1:$B$6230,0))))</f>
        <v>BR-SP</v>
      </c>
      <c r="U78" s="201"/>
      <c r="V78" s="227">
        <f ca="1">IF(C78="",NA(),IF(OR(C78="Smelter not listed",C78="Smelter not yet identified"),MATCH($B78&amp;$D78,'Smelter Look-up'!$J:$J,0),MATCH($B78&amp;$C78,'Smelter Look-up'!$J:$J,0)))</f>
        <v>464</v>
      </c>
      <c r="X78" s="228">
        <f t="shared" ca="1" si="13"/>
        <v>0</v>
      </c>
      <c r="AB78" s="229" t="str">
        <f t="shared" ca="1" si="14"/>
        <v>TinMineracao Taboca S.A.</v>
      </c>
    </row>
    <row r="79" spans="1:28" s="228" customFormat="1" ht="25.2">
      <c r="A79" s="181" t="s">
        <v>776</v>
      </c>
      <c r="B79" s="182" t="str">
        <f ca="1">IF(LEN(A79)=0,"",INDEX('Smelter Look-up'!$A:$A,MATCH($A79,'Smelter Look-up'!$E:$E,0)))</f>
        <v>Tin</v>
      </c>
      <c r="C79" s="186" t="str">
        <f ca="1">IF(LEN(A79)=0,"",INDEX('Smelter Look-up'!$C:$C,MATCH($A79,'Smelter Look-up'!$E:$E,0)))</f>
        <v>Minsur</v>
      </c>
      <c r="D79" s="233"/>
      <c r="E79" s="182" t="str">
        <f ca="1">IF(ISERROR($V79),"",OFFSET('Smelter Look-up'!$D$4,$V79-4,0)&amp;"")</f>
        <v>PERU</v>
      </c>
      <c r="F79" s="182" t="str">
        <f ca="1">IF(ISERROR($V79),"",OFFSET('Smelter Look-up'!$E$4,$V79-4,0))</f>
        <v>CID001182</v>
      </c>
      <c r="G79" s="182" t="str">
        <f ca="1">IF(C79=$X$4,IF(ISERROR($V79),"Enter smelter details","RMI"),IF(ISERROR($V79),"",OFFSET('Smelter Look-up'!$F$4,$V79-4,0)))</f>
        <v>RMI</v>
      </c>
      <c r="H79" s="183">
        <f ca="1">IF(ISERROR($V79),"",OFFSET('Smelter Look-up'!$G$4,$V79-4,0))</f>
        <v>0</v>
      </c>
      <c r="I79" s="184" t="str">
        <f ca="1">IF(ISERROR($V79),"",OFFSET('Smelter Look-up'!$H$4,$V79-4,0))</f>
        <v>Paracas</v>
      </c>
      <c r="J79" s="184" t="str">
        <f ca="1">IF(ISERROR($V79),"",OFFSET('Smelter Look-up'!$I$4,$V79-4,0))</f>
        <v>Ika</v>
      </c>
      <c r="K79" s="225"/>
      <c r="L79" s="225"/>
      <c r="M79" s="225"/>
      <c r="N79" s="225"/>
      <c r="O79" s="225"/>
      <c r="P79" s="185"/>
      <c r="Q79" s="226"/>
      <c r="R79" s="182" t="str">
        <f ca="1">IF(ISERROR($V79),"",OFFSET('Smelter Look-up'!$C$4,$V79-4,0)&amp;"")</f>
        <v>Minsur</v>
      </c>
      <c r="S79" s="181" t="str">
        <f t="shared" ca="1" si="12"/>
        <v>PE</v>
      </c>
      <c r="T79" s="181" t="str">
        <f ca="1">IF(B79="","",IF(ISERROR(MATCH($J79,SorP!$B$1:$B$6230,0)),"",INDIRECT("'SorP'!$A$"&amp;MATCH($J79,SorP!$B$1:$B$6230,0))))</f>
        <v>PE-ICA</v>
      </c>
      <c r="U79" s="201"/>
      <c r="V79" s="227">
        <f ca="1">IF(C79="",NA(),IF(OR(C79="Smelter not listed",C79="Smelter not yet identified"),MATCH($B79&amp;$D79,'Smelter Look-up'!$J:$J,0),MATCH($B79&amp;$C79,'Smelter Look-up'!$J:$J,0)))</f>
        <v>468</v>
      </c>
      <c r="X79" s="228">
        <f t="shared" ca="1" si="13"/>
        <v>0</v>
      </c>
      <c r="AB79" s="229" t="str">
        <f t="shared" ca="1" si="14"/>
        <v>TinMinsur</v>
      </c>
    </row>
    <row r="80" spans="1:28" s="228" customFormat="1" ht="63">
      <c r="A80" s="181" t="s">
        <v>710</v>
      </c>
      <c r="B80" s="182" t="str">
        <f ca="1">IF(LEN(A80)=0,"",INDEX('Smelter Look-up'!$A:$A,MATCH($A80,'Smelter Look-up'!$E:$E,0)))</f>
        <v>Gold</v>
      </c>
      <c r="C80" s="186" t="str">
        <f ca="1">IF(LEN(A80)=0,"",INDEX('Smelter Look-up'!$C:$C,MATCH($A80,'Smelter Look-up'!$E:$E,0)))</f>
        <v>Mitsubishi Materials Corporation</v>
      </c>
      <c r="D80" s="233"/>
      <c r="E80" s="182" t="str">
        <f ca="1">IF(ISERROR($V80),"",OFFSET('Smelter Look-up'!$D$4,$V80-4,0)&amp;"")</f>
        <v>JAPAN</v>
      </c>
      <c r="F80" s="182" t="str">
        <f ca="1">IF(ISERROR($V80),"",OFFSET('Smelter Look-up'!$E$4,$V80-4,0))</f>
        <v>CID001188</v>
      </c>
      <c r="G80" s="182" t="str">
        <f ca="1">IF(C80=$X$4,IF(ISERROR($V80),"Enter smelter details","RMI"),IF(ISERROR($V80),"",OFFSET('Smelter Look-up'!$F$4,$V80-4,0)))</f>
        <v>RMI</v>
      </c>
      <c r="H80" s="183">
        <f ca="1">IF(ISERROR($V80),"",OFFSET('Smelter Look-up'!$G$4,$V80-4,0))</f>
        <v>0</v>
      </c>
      <c r="I80" s="184" t="str">
        <f ca="1">IF(ISERROR($V80),"",OFFSET('Smelter Look-up'!$H$4,$V80-4,0))</f>
        <v>Tokyo</v>
      </c>
      <c r="J80" s="184" t="str">
        <f ca="1">IF(ISERROR($V80),"",OFFSET('Smelter Look-up'!$I$4,$V80-4,0))</f>
        <v>Tokyo</v>
      </c>
      <c r="K80" s="225"/>
      <c r="L80" s="225"/>
      <c r="M80" s="225"/>
      <c r="N80" s="225"/>
      <c r="O80" s="225"/>
      <c r="P80" s="185"/>
      <c r="Q80" s="226"/>
      <c r="R80" s="182" t="str">
        <f ca="1">IF(ISERROR($V80),"",OFFSET('Smelter Look-up'!$C$4,$V80-4,0)&amp;"")</f>
        <v>Mitsubishi Materials Corporation</v>
      </c>
      <c r="S80" s="181" t="str">
        <f t="shared" ca="1" si="12"/>
        <v>JP</v>
      </c>
      <c r="T80" s="181" t="str">
        <f ca="1">IF(B80="","",IF(ISERROR(MATCH($J80,SorP!$B$1:$B$6230,0)),"",INDIRECT("'SorP'!$A$"&amp;MATCH($J80,SorP!$B$1:$B$6230,0))))</f>
        <v>JP-13</v>
      </c>
      <c r="U80" s="201"/>
      <c r="V80" s="227">
        <f ca="1">IF(C80="",NA(),IF(OR(C80="Smelter not listed",C80="Smelter not yet identified"),MATCH($B80&amp;$D80,'Smelter Look-up'!$J:$J,0),MATCH($B80&amp;$C80,'Smelter Look-up'!$J:$J,0)))</f>
        <v>182</v>
      </c>
      <c r="X80" s="228">
        <f t="shared" ca="1" si="13"/>
        <v>0</v>
      </c>
      <c r="AB80" s="229" t="str">
        <f t="shared" ca="1" si="14"/>
        <v>GoldMitsubishi Materials Corporation</v>
      </c>
    </row>
    <row r="81" spans="1:28" s="228" customFormat="1" ht="75.599999999999994">
      <c r="A81" s="181" t="s">
        <v>757</v>
      </c>
      <c r="B81" s="182" t="str">
        <f ca="1">IF(LEN(A81)=0,"",INDEX('Smelter Look-up'!$A:$A,MATCH($A81,'Smelter Look-up'!$E:$E,0)))</f>
        <v>Tantalum</v>
      </c>
      <c r="C81" s="186" t="str">
        <f ca="1">IF(LEN(A81)=0,"",INDEX('Smelter Look-up'!$C:$C,MATCH($A81,'Smelter Look-up'!$E:$E,0)))</f>
        <v>Mitsui Mining and Smelting Co., Ltd.</v>
      </c>
      <c r="D81" s="233"/>
      <c r="E81" s="182" t="str">
        <f ca="1">IF(ISERROR($V81),"",OFFSET('Smelter Look-up'!$D$4,$V81-4,0)&amp;"")</f>
        <v>JAPAN</v>
      </c>
      <c r="F81" s="182" t="str">
        <f ca="1">IF(ISERROR($V81),"",OFFSET('Smelter Look-up'!$E$4,$V81-4,0))</f>
        <v>CID001192</v>
      </c>
      <c r="G81" s="182" t="str">
        <f ca="1">IF(C81=$X$4,IF(ISERROR($V81),"Enter smelter details","RMI"),IF(ISERROR($V81),"",OFFSET('Smelter Look-up'!$F$4,$V81-4,0)))</f>
        <v>RMI</v>
      </c>
      <c r="H81" s="183">
        <f ca="1">IF(ISERROR($V81),"",OFFSET('Smelter Look-up'!$G$4,$V81-4,0))</f>
        <v>0</v>
      </c>
      <c r="I81" s="184" t="str">
        <f ca="1">IF(ISERROR($V81),"",OFFSET('Smelter Look-up'!$H$4,$V81-4,0))</f>
        <v>Omuta</v>
      </c>
      <c r="J81" s="184" t="str">
        <f ca="1">IF(ISERROR($V81),"",OFFSET('Smelter Look-up'!$I$4,$V81-4,0))</f>
        <v>Fukuoka</v>
      </c>
      <c r="K81" s="225"/>
      <c r="L81" s="225"/>
      <c r="M81" s="225"/>
      <c r="N81" s="225"/>
      <c r="O81" s="225"/>
      <c r="P81" s="185"/>
      <c r="Q81" s="226"/>
      <c r="R81" s="182" t="str">
        <f ca="1">IF(ISERROR($V81),"",OFFSET('Smelter Look-up'!$C$4,$V81-4,0)&amp;"")</f>
        <v>Mitsui Mining and Smelting Co., Ltd.</v>
      </c>
      <c r="S81" s="181" t="str">
        <f t="shared" ca="1" si="12"/>
        <v>JP</v>
      </c>
      <c r="T81" s="181" t="str">
        <f ca="1">IF(B81="","",IF(ISERROR(MATCH($J81,SorP!$B$1:$B$6230,0)),"",INDIRECT("'SorP'!$A$"&amp;MATCH($J81,SorP!$B$1:$B$6230,0))))</f>
        <v>JP-40</v>
      </c>
      <c r="U81" s="201"/>
      <c r="V81" s="227">
        <f ca="1">IF(C81="",NA(),IF(OR(C81="Smelter not listed",C81="Smelter not yet identified"),MATCH($B81&amp;$D81,'Smelter Look-up'!$J:$J,0),MATCH($B81&amp;$C81,'Smelter Look-up'!$J:$J,0)))</f>
        <v>357</v>
      </c>
      <c r="X81" s="228">
        <f t="shared" ca="1" si="13"/>
        <v>0</v>
      </c>
      <c r="AB81" s="229" t="str">
        <f t="shared" ca="1" si="14"/>
        <v>TantalumMitsui Mining and Smelting Co., Ltd.</v>
      </c>
    </row>
    <row r="82" spans="1:28" s="228" customFormat="1" ht="50.4">
      <c r="A82" s="181" t="s">
        <v>758</v>
      </c>
      <c r="B82" s="182" t="str">
        <f ca="1">IF(LEN(A82)=0,"",INDEX('Smelter Look-up'!$A:$A,MATCH($A82,'Smelter Look-up'!$E:$E,0)))</f>
        <v>Tantalum</v>
      </c>
      <c r="C82" s="186" t="str">
        <f ca="1">IF(LEN(A82)=0,"",INDEX('Smelter Look-up'!$C:$C,MATCH($A82,'Smelter Look-up'!$E:$E,0)))</f>
        <v>NPM Silmet AS</v>
      </c>
      <c r="D82" s="233"/>
      <c r="E82" s="182" t="str">
        <f ca="1">IF(ISERROR($V82),"",OFFSET('Smelter Look-up'!$D$4,$V82-4,0)&amp;"")</f>
        <v>ESTONIA</v>
      </c>
      <c r="F82" s="182" t="str">
        <f ca="1">IF(ISERROR($V82),"",OFFSET('Smelter Look-up'!$E$4,$V82-4,0))</f>
        <v>CID001200</v>
      </c>
      <c r="G82" s="182" t="str">
        <f ca="1">IF(C82=$X$4,IF(ISERROR($V82),"Enter smelter details","RMI"),IF(ISERROR($V82),"",OFFSET('Smelter Look-up'!$F$4,$V82-4,0)))</f>
        <v>RMI</v>
      </c>
      <c r="H82" s="183">
        <f ca="1">IF(ISERROR($V82),"",OFFSET('Smelter Look-up'!$G$4,$V82-4,0))</f>
        <v>0</v>
      </c>
      <c r="I82" s="184" t="str">
        <f ca="1">IF(ISERROR($V82),"",OFFSET('Smelter Look-up'!$H$4,$V82-4,0))</f>
        <v>Sillamäe</v>
      </c>
      <c r="J82" s="184" t="str">
        <f ca="1">IF(ISERROR($V82),"",OFFSET('Smelter Look-up'!$I$4,$V82-4,0))</f>
        <v>Ida-Virumaa</v>
      </c>
      <c r="K82" s="225"/>
      <c r="L82" s="225"/>
      <c r="M82" s="225"/>
      <c r="N82" s="225"/>
      <c r="O82" s="225"/>
      <c r="P82" s="185"/>
      <c r="Q82" s="226"/>
      <c r="R82" s="182" t="str">
        <f ca="1">IF(ISERROR($V82),"",OFFSET('Smelter Look-up'!$C$4,$V82-4,0)&amp;"")</f>
        <v>NPM Silmet AS</v>
      </c>
      <c r="S82" s="181" t="str">
        <f t="shared" ca="1" si="12"/>
        <v>EE</v>
      </c>
      <c r="T82" s="181" t="str">
        <f ca="1">IF(B82="","",IF(ISERROR(MATCH($J82,SorP!$B$1:$B$6230,0)),"",INDIRECT("'SorP'!$A$"&amp;MATCH($J82,SorP!$B$1:$B$6230,0))))</f>
        <v>EE-44</v>
      </c>
      <c r="U82" s="201"/>
      <c r="V82" s="227">
        <f ca="1">IF(C82="",NA(),IF(OR(C82="Smelter not listed",C82="Smelter not yet identified"),MATCH($B82&amp;$D82,'Smelter Look-up'!$J:$J,0),MATCH($B82&amp;$C82,'Smelter Look-up'!$J:$J,0)))</f>
        <v>361</v>
      </c>
      <c r="X82" s="228">
        <f t="shared" ca="1" si="13"/>
        <v>0</v>
      </c>
      <c r="AB82" s="229" t="str">
        <f t="shared" ca="1" si="14"/>
        <v>TantalumNPM Silmet AS</v>
      </c>
    </row>
    <row r="83" spans="1:28" s="228" customFormat="1" ht="63">
      <c r="A83" s="181" t="s">
        <v>713</v>
      </c>
      <c r="B83" s="182" t="str">
        <f ca="1">IF(LEN(A83)=0,"",INDEX('Smelter Look-up'!$A:$A,MATCH($A83,'Smelter Look-up'!$E:$E,0)))</f>
        <v>Gold</v>
      </c>
      <c r="C83" s="186" t="str">
        <f ca="1">IF(LEN(A83)=0,"",INDEX('Smelter Look-up'!$C:$C,MATCH($A83,'Smelter Look-up'!$E:$E,0)))</f>
        <v>Nadir Metal Rafineri San. Ve Tic. A.S.</v>
      </c>
      <c r="D83" s="233"/>
      <c r="E83" s="182" t="str">
        <f ca="1">IF(ISERROR($V83),"",OFFSET('Smelter Look-up'!$D$4,$V83-4,0)&amp;"")</f>
        <v>TURKEY</v>
      </c>
      <c r="F83" s="182" t="str">
        <f ca="1">IF(ISERROR($V83),"",OFFSET('Smelter Look-up'!$E$4,$V83-4,0))</f>
        <v>CID001220</v>
      </c>
      <c r="G83" s="182" t="str">
        <f ca="1">IF(C83=$X$4,IF(ISERROR($V83),"Enter smelter details","RMI"),IF(ISERROR($V83),"",OFFSET('Smelter Look-up'!$F$4,$V83-4,0)))</f>
        <v>RMI</v>
      </c>
      <c r="H83" s="183">
        <f ca="1">IF(ISERROR($V83),"",OFFSET('Smelter Look-up'!$G$4,$V83-4,0))</f>
        <v>0</v>
      </c>
      <c r="I83" s="184" t="str">
        <f ca="1">IF(ISERROR($V83),"",OFFSET('Smelter Look-up'!$H$4,$V83-4,0))</f>
        <v>Bahçelievler</v>
      </c>
      <c r="J83" s="184" t="str">
        <f ca="1">IF(ISERROR($V83),"",OFFSET('Smelter Look-up'!$I$4,$V83-4,0))</f>
        <v>İstanbul</v>
      </c>
      <c r="K83" s="225"/>
      <c r="L83" s="225"/>
      <c r="M83" s="225"/>
      <c r="N83" s="225"/>
      <c r="O83" s="225"/>
      <c r="P83" s="185"/>
      <c r="Q83" s="226"/>
      <c r="R83" s="182" t="str">
        <f ca="1">IF(ISERROR($V83),"",OFFSET('Smelter Look-up'!$C$4,$V83-4,0)&amp;"")</f>
        <v>Nadir Metal Rafineri San. Ve Tic. A.S.</v>
      </c>
      <c r="S83" s="181" t="str">
        <f t="shared" ca="1" si="12"/>
        <v>TR</v>
      </c>
      <c r="T83" s="181" t="str">
        <f ca="1">IF(B83="","",IF(ISERROR(MATCH($J83,SorP!$B$1:$B$6230,0)),"",INDIRECT("'SorP'!$A$"&amp;MATCH($J83,SorP!$B$1:$B$6230,0))))</f>
        <v>TR-34</v>
      </c>
      <c r="U83" s="201"/>
      <c r="V83" s="227">
        <f ca="1">IF(C83="",NA(),IF(OR(C83="Smelter not listed",C83="Smelter not yet identified"),MATCH($B83&amp;$D83,'Smelter Look-up'!$J:$J,0),MATCH($B83&amp;$C83,'Smelter Look-up'!$J:$J,0)))</f>
        <v>189</v>
      </c>
      <c r="X83" s="228">
        <f t="shared" ca="1" si="13"/>
        <v>0</v>
      </c>
      <c r="AB83" s="229" t="str">
        <f t="shared" ca="1" si="14"/>
        <v>GoldNadir Metal Rafineri San. Ve Tic. A.S.</v>
      </c>
    </row>
    <row r="84" spans="1:28" s="228" customFormat="1" ht="63">
      <c r="A84" s="181" t="s">
        <v>1801</v>
      </c>
      <c r="B84" s="182" t="str">
        <f ca="1">IF(LEN(A84)=0,"",INDEX('Smelter Look-up'!$A:$A,MATCH($A84,'Smelter Look-up'!$E:$E,0)))</f>
        <v>Tin</v>
      </c>
      <c r="C84" s="186" t="str">
        <f ca="1">IF(LEN(A84)=0,"",INDEX('Smelter Look-up'!$C:$C,MATCH($A84,'Smelter Look-up'!$E:$E,0)))</f>
        <v>Jiangxi New Nanshan Technology Ltd.</v>
      </c>
      <c r="D84" s="233"/>
      <c r="E84" s="182" t="str">
        <f ca="1">IF(ISERROR($V84),"",OFFSET('Smelter Look-up'!$D$4,$V84-4,0)&amp;"")</f>
        <v>CHINA</v>
      </c>
      <c r="F84" s="182" t="str">
        <f ca="1">IF(ISERROR($V84),"",OFFSET('Smelter Look-up'!$E$4,$V84-4,0))</f>
        <v>CID001231</v>
      </c>
      <c r="G84" s="182" t="str">
        <f ca="1">IF(C84=$X$4,IF(ISERROR($V84),"Enter smelter details","RMI"),IF(ISERROR($V84),"",OFFSET('Smelter Look-up'!$F$4,$V84-4,0)))</f>
        <v>RMI</v>
      </c>
      <c r="H84" s="183">
        <f ca="1">IF(ISERROR($V84),"",OFFSET('Smelter Look-up'!$G$4,$V84-4,0))</f>
        <v>0</v>
      </c>
      <c r="I84" s="184" t="str">
        <f ca="1">IF(ISERROR($V84),"",OFFSET('Smelter Look-up'!$H$4,$V84-4,0))</f>
        <v>Ganzhou</v>
      </c>
      <c r="J84" s="184" t="str">
        <f ca="1">IF(ISERROR($V84),"",OFFSET('Smelter Look-up'!$I$4,$V84-4,0))</f>
        <v>Jiangxi Sheng</v>
      </c>
      <c r="K84" s="225"/>
      <c r="L84" s="225"/>
      <c r="M84" s="225"/>
      <c r="N84" s="225"/>
      <c r="O84" s="225"/>
      <c r="P84" s="185"/>
      <c r="Q84" s="226"/>
      <c r="R84" s="182" t="str">
        <f ca="1">IF(ISERROR($V84),"",OFFSET('Smelter Look-up'!$C$4,$V84-4,0)&amp;"")</f>
        <v>Jiangxi New Nanshan Technology Ltd.</v>
      </c>
      <c r="S84" s="181" t="str">
        <f t="shared" ca="1" si="12"/>
        <v>CN</v>
      </c>
      <c r="T84" s="181" t="str">
        <f ca="1">IF(B84="","",IF(ISERROR(MATCH($J84,SorP!$B$1:$B$6230,0)),"",INDIRECT("'SorP'!$A$"&amp;MATCH($J84,SorP!$B$1:$B$6230,0))))</f>
        <v>CN-JX</v>
      </c>
      <c r="U84" s="201"/>
      <c r="V84" s="227">
        <f ca="1">IF(C84="",NA(),IF(OR(C84="Smelter not listed",C84="Smelter not yet identified"),MATCH($B84&amp;$D84,'Smelter Look-up'!$J:$J,0),MATCH($B84&amp;$C84,'Smelter Look-up'!$J:$J,0)))</f>
        <v>448</v>
      </c>
      <c r="X84" s="228">
        <f t="shared" ca="1" si="13"/>
        <v>0</v>
      </c>
      <c r="AB84" s="229" t="str">
        <f t="shared" ca="1" si="14"/>
        <v>TinJiangxi New Nanshan Technology Ltd.</v>
      </c>
    </row>
    <row r="85" spans="1:28" s="228" customFormat="1" ht="88.2">
      <c r="A85" s="181" t="s">
        <v>714</v>
      </c>
      <c r="B85" s="182" t="str">
        <f ca="1">IF(LEN(A85)=0,"",INDEX('Smelter Look-up'!$A:$A,MATCH($A85,'Smelter Look-up'!$E:$E,0)))</f>
        <v>Gold</v>
      </c>
      <c r="C85" s="186" t="str">
        <f ca="1">IF(LEN(A85)=0,"",INDEX('Smelter Look-up'!$C:$C,MATCH($A85,'Smelter Look-up'!$E:$E,0)))</f>
        <v>Navoi Mining and Metallurgical Combinat</v>
      </c>
      <c r="D85" s="233"/>
      <c r="E85" s="182" t="str">
        <f ca="1">IF(ISERROR($V85),"",OFFSET('Smelter Look-up'!$D$4,$V85-4,0)&amp;"")</f>
        <v>UZBEKISTAN</v>
      </c>
      <c r="F85" s="182" t="str">
        <f ca="1">IF(ISERROR($V85),"",OFFSET('Smelter Look-up'!$E$4,$V85-4,0))</f>
        <v>CID001236</v>
      </c>
      <c r="G85" s="182" t="str">
        <f ca="1">IF(C85=$X$4,IF(ISERROR($V85),"Enter smelter details","RMI"),IF(ISERROR($V85),"",OFFSET('Smelter Look-up'!$F$4,$V85-4,0)))</f>
        <v>RMI</v>
      </c>
      <c r="H85" s="183">
        <f ca="1">IF(ISERROR($V85),"",OFFSET('Smelter Look-up'!$G$4,$V85-4,0))</f>
        <v>0</v>
      </c>
      <c r="I85" s="184" t="str">
        <f ca="1">IF(ISERROR($V85),"",OFFSET('Smelter Look-up'!$H$4,$V85-4,0))</f>
        <v>Navoi</v>
      </c>
      <c r="J85" s="184" t="str">
        <f ca="1">IF(ISERROR($V85),"",OFFSET('Smelter Look-up'!$I$4,$V85-4,0))</f>
        <v>Navoiy</v>
      </c>
      <c r="K85" s="225"/>
      <c r="L85" s="225"/>
      <c r="M85" s="225"/>
      <c r="N85" s="225"/>
      <c r="O85" s="225"/>
      <c r="P85" s="185"/>
      <c r="Q85" s="226"/>
      <c r="R85" s="182" t="str">
        <f ca="1">IF(ISERROR($V85),"",OFFSET('Smelter Look-up'!$C$4,$V85-4,0)&amp;"")</f>
        <v>Navoi Mining and Metallurgical Combinat</v>
      </c>
      <c r="S85" s="181" t="str">
        <f t="shared" ca="1" si="12"/>
        <v>UZ</v>
      </c>
      <c r="T85" s="181" t="str">
        <f ca="1">IF(B85="","",IF(ISERROR(MATCH($J85,SorP!$B$1:$B$6230,0)),"",INDIRECT("'SorP'!$A$"&amp;MATCH($J85,SorP!$B$1:$B$6230,0))))</f>
        <v>UZ-NW</v>
      </c>
      <c r="U85" s="201"/>
      <c r="V85" s="227">
        <f ca="1">IF(C85="",NA(),IF(OR(C85="Smelter not listed",C85="Smelter not yet identified"),MATCH($B85&amp;$D85,'Smelter Look-up'!$J:$J,0),MATCH($B85&amp;$C85,'Smelter Look-up'!$J:$J,0)))</f>
        <v>191</v>
      </c>
      <c r="X85" s="228">
        <f t="shared" ca="1" si="13"/>
        <v>0</v>
      </c>
      <c r="AB85" s="229" t="str">
        <f t="shared" ca="1" si="14"/>
        <v>GoldNavoi Mining and Metallurgical Combinat</v>
      </c>
    </row>
    <row r="86" spans="1:28" s="228" customFormat="1" ht="50.4">
      <c r="A86" s="181" t="s">
        <v>715</v>
      </c>
      <c r="B86" s="182" t="str">
        <f ca="1">IF(LEN(A86)=0,"",INDEX('Smelter Look-up'!$A:$A,MATCH($A86,'Smelter Look-up'!$E:$E,0)))</f>
        <v>Gold</v>
      </c>
      <c r="C86" s="186" t="str">
        <f ca="1">IF(LEN(A86)=0,"",INDEX('Smelter Look-up'!$C:$C,MATCH($A86,'Smelter Look-up'!$E:$E,0)))</f>
        <v>Nihon Material Co., Ltd.</v>
      </c>
      <c r="D86" s="233"/>
      <c r="E86" s="182" t="str">
        <f ca="1">IF(ISERROR($V86),"",OFFSET('Smelter Look-up'!$D$4,$V86-4,0)&amp;"")</f>
        <v>JAPAN</v>
      </c>
      <c r="F86" s="182" t="str">
        <f ca="1">IF(ISERROR($V86),"",OFFSET('Smelter Look-up'!$E$4,$V86-4,0))</f>
        <v>CID001259</v>
      </c>
      <c r="G86" s="182" t="str">
        <f ca="1">IF(C86=$X$4,IF(ISERROR($V86),"Enter smelter details","RMI"),IF(ISERROR($V86),"",OFFSET('Smelter Look-up'!$F$4,$V86-4,0)))</f>
        <v>RMI</v>
      </c>
      <c r="H86" s="183">
        <f ca="1">IF(ISERROR($V86),"",OFFSET('Smelter Look-up'!$G$4,$V86-4,0))</f>
        <v>0</v>
      </c>
      <c r="I86" s="184" t="str">
        <f ca="1">IF(ISERROR($V86),"",OFFSET('Smelter Look-up'!$H$4,$V86-4,0))</f>
        <v>Noda</v>
      </c>
      <c r="J86" s="184" t="str">
        <f ca="1">IF(ISERROR($V86),"",OFFSET('Smelter Look-up'!$I$4,$V86-4,0))</f>
        <v>Chiba</v>
      </c>
      <c r="K86" s="225"/>
      <c r="L86" s="225"/>
      <c r="M86" s="225"/>
      <c r="N86" s="225"/>
      <c r="O86" s="225"/>
      <c r="P86" s="185"/>
      <c r="Q86" s="226"/>
      <c r="R86" s="182" t="str">
        <f ca="1">IF(ISERROR($V86),"",OFFSET('Smelter Look-up'!$C$4,$V86-4,0)&amp;"")</f>
        <v>Nihon Material Co., Ltd.</v>
      </c>
      <c r="S86" s="181" t="str">
        <f t="shared" ca="1" si="12"/>
        <v>JP</v>
      </c>
      <c r="T86" s="181" t="str">
        <f ca="1">IF(B86="","",IF(ISERROR(MATCH($J86,SorP!$B$1:$B$6230,0)),"",INDIRECT("'SorP'!$A$"&amp;MATCH($J86,SorP!$B$1:$B$6230,0))))</f>
        <v>JP-12</v>
      </c>
      <c r="U86" s="201"/>
      <c r="V86" s="227">
        <f ca="1">IF(C86="",NA(),IF(OR(C86="Smelter not listed",C86="Smelter not yet identified"),MATCH($B86&amp;$D86,'Smelter Look-up'!$J:$J,0),MATCH($B86&amp;$C86,'Smelter Look-up'!$J:$J,0)))</f>
        <v>193</v>
      </c>
      <c r="X86" s="228">
        <f t="shared" ca="1" si="13"/>
        <v>0</v>
      </c>
      <c r="AB86" s="229" t="str">
        <f t="shared" ca="1" si="14"/>
        <v>GoldNihon Material Co., Ltd.</v>
      </c>
    </row>
    <row r="87" spans="1:28" s="228" customFormat="1" ht="88.2">
      <c r="A87" s="181" t="s">
        <v>759</v>
      </c>
      <c r="B87" s="182" t="str">
        <f ca="1">IF(LEN(A87)=0,"",INDEX('Smelter Look-up'!$A:$A,MATCH($A87,'Smelter Look-up'!$E:$E,0)))</f>
        <v>Tantalum</v>
      </c>
      <c r="C87" s="186" t="str">
        <f ca="1">IF(LEN(A87)=0,"",INDEX('Smelter Look-up'!$C:$C,MATCH($A87,'Smelter Look-up'!$E:$E,0)))</f>
        <v>Ningxia Orient Tantalum Industry Co., Ltd.</v>
      </c>
      <c r="D87" s="233"/>
      <c r="E87" s="182" t="str">
        <f ca="1">IF(ISERROR($V87),"",OFFSET('Smelter Look-up'!$D$4,$V87-4,0)&amp;"")</f>
        <v>CHINA</v>
      </c>
      <c r="F87" s="182" t="str">
        <f ca="1">IF(ISERROR($V87),"",OFFSET('Smelter Look-up'!$E$4,$V87-4,0))</f>
        <v>CID001277</v>
      </c>
      <c r="G87" s="182" t="str">
        <f ca="1">IF(C87=$X$4,IF(ISERROR($V87),"Enter smelter details","RMI"),IF(ISERROR($V87),"",OFFSET('Smelter Look-up'!$F$4,$V87-4,0)))</f>
        <v>RMI</v>
      </c>
      <c r="H87" s="183">
        <f ca="1">IF(ISERROR($V87),"",OFFSET('Smelter Look-up'!$G$4,$V87-4,0))</f>
        <v>0</v>
      </c>
      <c r="I87" s="184" t="str">
        <f ca="1">IF(ISERROR($V87),"",OFFSET('Smelter Look-up'!$H$4,$V87-4,0))</f>
        <v>Shizuishan City</v>
      </c>
      <c r="J87" s="184" t="str">
        <f ca="1">IF(ISERROR($V87),"",OFFSET('Smelter Look-up'!$I$4,$V87-4,0))</f>
        <v>Ningxia Huizi Zizhiqu</v>
      </c>
      <c r="K87" s="225"/>
      <c r="L87" s="225"/>
      <c r="M87" s="225"/>
      <c r="N87" s="225"/>
      <c r="O87" s="225"/>
      <c r="P87" s="185"/>
      <c r="Q87" s="226"/>
      <c r="R87" s="182" t="str">
        <f ca="1">IF(ISERROR($V87),"",OFFSET('Smelter Look-up'!$C$4,$V87-4,0)&amp;"")</f>
        <v>Ningxia Orient Tantalum Industry Co., Ltd.</v>
      </c>
      <c r="S87" s="181" t="str">
        <f t="shared" ca="1" si="12"/>
        <v>CN</v>
      </c>
      <c r="T87" s="181" t="str">
        <f ca="1">IF(B87="","",IF(ISERROR(MATCH($J87,SorP!$B$1:$B$6230,0)),"",INDIRECT("'SorP'!$A$"&amp;MATCH($J87,SorP!$B$1:$B$6230,0))))</f>
        <v>CN-NX</v>
      </c>
      <c r="U87" s="201"/>
      <c r="V87" s="227">
        <f ca="1">IF(C87="",NA(),IF(OR(C87="Smelter not listed",C87="Smelter not yet identified"),MATCH($B87&amp;$D87,'Smelter Look-up'!$J:$J,0),MATCH($B87&amp;$C87,'Smelter Look-up'!$J:$J,0)))</f>
        <v>360</v>
      </c>
      <c r="X87" s="228">
        <f t="shared" ca="1" si="13"/>
        <v>0</v>
      </c>
      <c r="AB87" s="229" t="str">
        <f t="shared" ca="1" si="14"/>
        <v>TantalumNingxia Orient Tantalum Industry Co., Ltd.</v>
      </c>
    </row>
    <row r="88" spans="1:28" s="228" customFormat="1" ht="75.599999999999994">
      <c r="A88" s="181" t="s">
        <v>779</v>
      </c>
      <c r="B88" s="182" t="str">
        <f ca="1">IF(LEN(A88)=0,"",INDEX('Smelter Look-up'!$A:$A,MATCH($A88,'Smelter Look-up'!$E:$E,0)))</f>
        <v>Tin</v>
      </c>
      <c r="C88" s="186" t="str">
        <f ca="1">IF(LEN(A88)=0,"",INDEX('Smelter Look-up'!$C:$C,MATCH($A88,'Smelter Look-up'!$E:$E,0)))</f>
        <v>O.M. Manufacturing (Thailand) Co., Ltd.</v>
      </c>
      <c r="D88" s="233"/>
      <c r="E88" s="182" t="str">
        <f ca="1">IF(ISERROR($V88),"",OFFSET('Smelter Look-up'!$D$4,$V88-4,0)&amp;"")</f>
        <v>THAILAND</v>
      </c>
      <c r="F88" s="182" t="str">
        <f ca="1">IF(ISERROR($V88),"",OFFSET('Smelter Look-up'!$E$4,$V88-4,0))</f>
        <v>CID001314</v>
      </c>
      <c r="G88" s="182" t="str">
        <f ca="1">IF(C88=$X$4,IF(ISERROR($V88),"Enter smelter details","RMI"),IF(ISERROR($V88),"",OFFSET('Smelter Look-up'!$F$4,$V88-4,0)))</f>
        <v>RMI</v>
      </c>
      <c r="H88" s="183">
        <f ca="1">IF(ISERROR($V88),"",OFFSET('Smelter Look-up'!$G$4,$V88-4,0))</f>
        <v>0</v>
      </c>
      <c r="I88" s="184" t="str">
        <f ca="1">IF(ISERROR($V88),"",OFFSET('Smelter Look-up'!$H$4,$V88-4,0))</f>
        <v>Nongkham Sriracha</v>
      </c>
      <c r="J88" s="184" t="str">
        <f ca="1">IF(ISERROR($V88),"",OFFSET('Smelter Look-up'!$I$4,$V88-4,0))</f>
        <v>Chon Buri</v>
      </c>
      <c r="K88" s="225"/>
      <c r="L88" s="225"/>
      <c r="M88" s="225"/>
      <c r="N88" s="225"/>
      <c r="O88" s="225"/>
      <c r="P88" s="185"/>
      <c r="Q88" s="226"/>
      <c r="R88" s="182" t="str">
        <f ca="1">IF(ISERROR($V88),"",OFFSET('Smelter Look-up'!$C$4,$V88-4,0)&amp;"")</f>
        <v>O.M. Manufacturing (Thailand) Co., Ltd.</v>
      </c>
      <c r="S88" s="181" t="str">
        <f t="shared" ca="1" si="12"/>
        <v>TH</v>
      </c>
      <c r="T88" s="181" t="str">
        <f ca="1">IF(B88="","",IF(ISERROR(MATCH($J88,SorP!$B$1:$B$6230,0)),"",INDIRECT("'SorP'!$A$"&amp;MATCH($J88,SorP!$B$1:$B$6230,0))))</f>
        <v>TH-20</v>
      </c>
      <c r="U88" s="201"/>
      <c r="V88" s="227">
        <f ca="1">IF(C88="",NA(),IF(OR(C88="Smelter not listed",C88="Smelter not yet identified"),MATCH($B88&amp;$D88,'Smelter Look-up'!$J:$J,0),MATCH($B88&amp;$C88,'Smelter Look-up'!$J:$J,0)))</f>
        <v>476</v>
      </c>
      <c r="X88" s="228">
        <f t="shared" ca="1" si="13"/>
        <v>0</v>
      </c>
      <c r="AB88" s="229" t="str">
        <f t="shared" ca="1" si="14"/>
        <v>TinO.M. Manufacturing (Thailand) Co., Ltd.</v>
      </c>
    </row>
    <row r="89" spans="1:28" s="228" customFormat="1" ht="75.599999999999994">
      <c r="A89" s="181" t="s">
        <v>716</v>
      </c>
      <c r="B89" s="182" t="str">
        <f ca="1">IF(LEN(A89)=0,"",INDEX('Smelter Look-up'!$A:$A,MATCH($A89,'Smelter Look-up'!$E:$E,0)))</f>
        <v>Gold</v>
      </c>
      <c r="C89" s="186" t="str">
        <f ca="1">IF(LEN(A89)=0,"",INDEX('Smelter Look-up'!$C:$C,MATCH($A89,'Smelter Look-up'!$E:$E,0)))</f>
        <v>Ohura Precious Metal Industry Co., Ltd.</v>
      </c>
      <c r="D89" s="233"/>
      <c r="E89" s="182" t="str">
        <f ca="1">IF(ISERROR($V89),"",OFFSET('Smelter Look-up'!$D$4,$V89-4,0)&amp;"")</f>
        <v>JAPAN</v>
      </c>
      <c r="F89" s="182" t="str">
        <f ca="1">IF(ISERROR($V89),"",OFFSET('Smelter Look-up'!$E$4,$V89-4,0))</f>
        <v>CID001325</v>
      </c>
      <c r="G89" s="182" t="str">
        <f ca="1">IF(C89=$X$4,IF(ISERROR($V89),"Enter smelter details","RMI"),IF(ISERROR($V89),"",OFFSET('Smelter Look-up'!$F$4,$V89-4,0)))</f>
        <v>RMI</v>
      </c>
      <c r="H89" s="183">
        <f ca="1">IF(ISERROR($V89),"",OFFSET('Smelter Look-up'!$G$4,$V89-4,0))</f>
        <v>0</v>
      </c>
      <c r="I89" s="184" t="str">
        <f ca="1">IF(ISERROR($V89),"",OFFSET('Smelter Look-up'!$H$4,$V89-4,0))</f>
        <v>Nara-shi</v>
      </c>
      <c r="J89" s="184" t="str">
        <f ca="1">IF(ISERROR($V89),"",OFFSET('Smelter Look-up'!$I$4,$V89-4,0))</f>
        <v>Nara</v>
      </c>
      <c r="K89" s="225"/>
      <c r="L89" s="225"/>
      <c r="M89" s="225"/>
      <c r="N89" s="225"/>
      <c r="O89" s="225"/>
      <c r="P89" s="185"/>
      <c r="Q89" s="226"/>
      <c r="R89" s="182" t="str">
        <f ca="1">IF(ISERROR($V89),"",OFFSET('Smelter Look-up'!$C$4,$V89-4,0)&amp;"")</f>
        <v>Ohura Precious Metal Industry Co., Ltd.</v>
      </c>
      <c r="S89" s="181" t="str">
        <f t="shared" ca="1" si="12"/>
        <v>JP</v>
      </c>
      <c r="T89" s="181" t="str">
        <f ca="1">IF(B89="","",IF(ISERROR(MATCH($J89,SorP!$B$1:$B$6230,0)),"",INDIRECT("'SorP'!$A$"&amp;MATCH($J89,SorP!$B$1:$B$6230,0))))</f>
        <v>JP-29</v>
      </c>
      <c r="U89" s="201"/>
      <c r="V89" s="227">
        <f ca="1">IF(C89="",NA(),IF(OR(C89="Smelter not listed",C89="Smelter not yet identified"),MATCH($B89&amp;$D89,'Smelter Look-up'!$J:$J,0),MATCH($B89&amp;$C89,'Smelter Look-up'!$J:$J,0)))</f>
        <v>198</v>
      </c>
      <c r="X89" s="228">
        <f t="shared" ca="1" si="13"/>
        <v>0</v>
      </c>
      <c r="AB89" s="229" t="str">
        <f t="shared" ca="1" si="14"/>
        <v>GoldOhura Precious Metal Industry Co., Ltd.</v>
      </c>
    </row>
    <row r="90" spans="1:28" s="228" customFormat="1" ht="50.4">
      <c r="A90" s="181" t="s">
        <v>780</v>
      </c>
      <c r="B90" s="182" t="str">
        <f ca="1">IF(LEN(A90)=0,"",INDEX('Smelter Look-up'!$A:$A,MATCH($A90,'Smelter Look-up'!$E:$E,0)))</f>
        <v>Tin</v>
      </c>
      <c r="C90" s="186" t="str">
        <f ca="1">IF(LEN(A90)=0,"",INDEX('Smelter Look-up'!$C:$C,MATCH($A90,'Smelter Look-up'!$E:$E,0)))</f>
        <v>Operaciones Metalurgicas S.A.</v>
      </c>
      <c r="D90" s="233"/>
      <c r="E90" s="182" t="str">
        <f ca="1">IF(ISERROR($V90),"",OFFSET('Smelter Look-up'!$D$4,$V90-4,0)&amp;"")</f>
        <v>BOLIVIA (PLURINATIONAL STATE OF)</v>
      </c>
      <c r="F90" s="182" t="str">
        <f ca="1">IF(ISERROR($V90),"",OFFSET('Smelter Look-up'!$E$4,$V90-4,0))</f>
        <v>CID001337</v>
      </c>
      <c r="G90" s="182" t="str">
        <f ca="1">IF(C90=$X$4,IF(ISERROR($V90),"Enter smelter details","RMI"),IF(ISERROR($V90),"",OFFSET('Smelter Look-up'!$F$4,$V90-4,0)))</f>
        <v>RMI</v>
      </c>
      <c r="H90" s="183">
        <f ca="1">IF(ISERROR($V90),"",OFFSET('Smelter Look-up'!$G$4,$V90-4,0))</f>
        <v>0</v>
      </c>
      <c r="I90" s="184" t="str">
        <f ca="1">IF(ISERROR($V90),"",OFFSET('Smelter Look-up'!$H$4,$V90-4,0))</f>
        <v>Oruro</v>
      </c>
      <c r="J90" s="184" t="str">
        <f ca="1">IF(ISERROR($V90),"",OFFSET('Smelter Look-up'!$I$4,$V90-4,0))</f>
        <v>Oruro</v>
      </c>
      <c r="K90" s="225"/>
      <c r="L90" s="225"/>
      <c r="M90" s="225"/>
      <c r="N90" s="225"/>
      <c r="O90" s="225"/>
      <c r="P90" s="185"/>
      <c r="Q90" s="226"/>
      <c r="R90" s="182" t="str">
        <f ca="1">IF(ISERROR($V90),"",OFFSET('Smelter Look-up'!$C$4,$V90-4,0)&amp;"")</f>
        <v>Operaciones Metalurgicas S.A.</v>
      </c>
      <c r="S90" s="181" t="str">
        <f t="shared" ca="1" si="12"/>
        <v>BO</v>
      </c>
      <c r="T90" s="181" t="str">
        <f ca="1">IF(B90="","",IF(ISERROR(MATCH($J90,SorP!$B$1:$B$6230,0)),"",INDIRECT("'SorP'!$A$"&amp;MATCH($J90,SorP!$B$1:$B$6230,0))))</f>
        <v>BO-O</v>
      </c>
      <c r="U90" s="201"/>
      <c r="V90" s="227">
        <f ca="1">IF(C90="",NA(),IF(OR(C90="Smelter not listed",C90="Smelter not yet identified"),MATCH($B90&amp;$D90,'Smelter Look-up'!$J:$J,0),MATCH($B90&amp;$C90,'Smelter Look-up'!$J:$J,0)))</f>
        <v>479</v>
      </c>
      <c r="X90" s="228">
        <f t="shared" ca="1" si="13"/>
        <v>0</v>
      </c>
      <c r="AB90" s="229" t="str">
        <f t="shared" ca="1" si="14"/>
        <v>TinOperaciones Metalurgicas S.A.</v>
      </c>
    </row>
    <row r="91" spans="1:28" s="228" customFormat="1" ht="25.2">
      <c r="A91" s="181" t="s">
        <v>718</v>
      </c>
      <c r="B91" s="182" t="str">
        <f ca="1">IF(LEN(A91)=0,"",INDEX('Smelter Look-up'!$A:$A,MATCH($A91,'Smelter Look-up'!$E:$E,0)))</f>
        <v>Gold</v>
      </c>
      <c r="C91" s="186" t="str">
        <f ca="1">IF(LEN(A91)=0,"",INDEX('Smelter Look-up'!$C:$C,MATCH($A91,'Smelter Look-up'!$E:$E,0)))</f>
        <v>PAMP S.A.</v>
      </c>
      <c r="D91" s="233"/>
      <c r="E91" s="182" t="str">
        <f ca="1">IF(ISERROR($V91),"",OFFSET('Smelter Look-up'!$D$4,$V91-4,0)&amp;"")</f>
        <v>SWITZERLAND</v>
      </c>
      <c r="F91" s="182" t="str">
        <f ca="1">IF(ISERROR($V91),"",OFFSET('Smelter Look-up'!$E$4,$V91-4,0))</f>
        <v>CID001352</v>
      </c>
      <c r="G91" s="182" t="str">
        <f ca="1">IF(C91=$X$4,IF(ISERROR($V91),"Enter smelter details","RMI"),IF(ISERROR($V91),"",OFFSET('Smelter Look-up'!$F$4,$V91-4,0)))</f>
        <v>RMI</v>
      </c>
      <c r="H91" s="183">
        <f ca="1">IF(ISERROR($V91),"",OFFSET('Smelter Look-up'!$G$4,$V91-4,0))</f>
        <v>0</v>
      </c>
      <c r="I91" s="184" t="str">
        <f ca="1">IF(ISERROR($V91),"",OFFSET('Smelter Look-up'!$H$4,$V91-4,0))</f>
        <v>Castel San Pietro</v>
      </c>
      <c r="J91" s="184" t="str">
        <f ca="1">IF(ISERROR($V91),"",OFFSET('Smelter Look-up'!$I$4,$V91-4,0))</f>
        <v>Ticino</v>
      </c>
      <c r="K91" s="225"/>
      <c r="L91" s="225"/>
      <c r="M91" s="225"/>
      <c r="N91" s="225"/>
      <c r="O91" s="225"/>
      <c r="P91" s="185"/>
      <c r="Q91" s="226"/>
      <c r="R91" s="182" t="str">
        <f ca="1">IF(ISERROR($V91),"",OFFSET('Smelter Look-up'!$C$4,$V91-4,0)&amp;"")</f>
        <v>PAMP S.A.</v>
      </c>
      <c r="S91" s="181" t="str">
        <f t="shared" ca="1" si="12"/>
        <v>CH</v>
      </c>
      <c r="T91" s="181" t="str">
        <f ca="1">IF(B91="","",IF(ISERROR(MATCH($J91,SorP!$B$1:$B$6230,0)),"",INDIRECT("'SorP'!$A$"&amp;MATCH($J91,SorP!$B$1:$B$6230,0))))</f>
        <v>CH-TI</v>
      </c>
      <c r="U91" s="201"/>
      <c r="V91" s="227">
        <f ca="1">IF(C91="",NA(),IF(OR(C91="Smelter not listed",C91="Smelter not yet identified"),MATCH($B91&amp;$D91,'Smelter Look-up'!$J:$J,0),MATCH($B91&amp;$C91,'Smelter Look-up'!$J:$J,0)))</f>
        <v>202</v>
      </c>
      <c r="X91" s="228">
        <f t="shared" ca="1" si="13"/>
        <v>0</v>
      </c>
      <c r="AB91" s="229" t="str">
        <f t="shared" ca="1" si="14"/>
        <v>GoldPAMP S.A.</v>
      </c>
    </row>
    <row r="92" spans="1:28" s="228" customFormat="1" ht="75.599999999999994">
      <c r="A92" s="181" t="s">
        <v>721</v>
      </c>
      <c r="B92" s="182" t="str">
        <f ca="1">IF(LEN(A92)=0,"",INDEX('Smelter Look-up'!$A:$A,MATCH($A92,'Smelter Look-up'!$E:$E,0)))</f>
        <v>Gold</v>
      </c>
      <c r="C92" s="186" t="str">
        <f ca="1">IF(LEN(A92)=0,"",INDEX('Smelter Look-up'!$C:$C,MATCH($A92,'Smelter Look-up'!$E:$E,0)))</f>
        <v>PT Aneka Tambang (Persero) Tbk</v>
      </c>
      <c r="D92" s="233"/>
      <c r="E92" s="182" t="str">
        <f ca="1">IF(ISERROR($V92),"",OFFSET('Smelter Look-up'!$D$4,$V92-4,0)&amp;"")</f>
        <v>INDONESIA</v>
      </c>
      <c r="F92" s="182" t="str">
        <f ca="1">IF(ISERROR($V92),"",OFFSET('Smelter Look-up'!$E$4,$V92-4,0))</f>
        <v>CID001397</v>
      </c>
      <c r="G92" s="182" t="str">
        <f ca="1">IF(C92=$X$4,IF(ISERROR($V92),"Enter smelter details","RMI"),IF(ISERROR($V92),"",OFFSET('Smelter Look-up'!$F$4,$V92-4,0)))</f>
        <v>RMI</v>
      </c>
      <c r="H92" s="183">
        <f ca="1">IF(ISERROR($V92),"",OFFSET('Smelter Look-up'!$G$4,$V92-4,0))</f>
        <v>0</v>
      </c>
      <c r="I92" s="184" t="str">
        <f ca="1">IF(ISERROR($V92),"",OFFSET('Smelter Look-up'!$H$4,$V92-4,0))</f>
        <v>Jakarta</v>
      </c>
      <c r="J92" s="184" t="str">
        <f ca="1">IF(ISERROR($V92),"",OFFSET('Smelter Look-up'!$I$4,$V92-4,0))</f>
        <v>Jakarta Raya</v>
      </c>
      <c r="K92" s="225"/>
      <c r="L92" s="225"/>
      <c r="M92" s="225"/>
      <c r="N92" s="225"/>
      <c r="O92" s="225"/>
      <c r="P92" s="185"/>
      <c r="Q92" s="226"/>
      <c r="R92" s="182" t="str">
        <f ca="1">IF(ISERROR($V92),"",OFFSET('Smelter Look-up'!$C$4,$V92-4,0)&amp;"")</f>
        <v>PT Aneka Tambang (Persero) Tbk</v>
      </c>
      <c r="S92" s="181" t="str">
        <f t="shared" ca="1" si="12"/>
        <v>ID</v>
      </c>
      <c r="T92" s="181" t="str">
        <f ca="1">IF(B92="","",IF(ISERROR(MATCH($J92,SorP!$B$1:$B$6230,0)),"",INDIRECT("'SorP'!$A$"&amp;MATCH($J92,SorP!$B$1:$B$6230,0))))</f>
        <v>ID-JK</v>
      </c>
      <c r="U92" s="201"/>
      <c r="V92" s="227">
        <f ca="1">IF(C92="",NA(),IF(OR(C92="Smelter not listed",C92="Smelter not yet identified"),MATCH($B92&amp;$D92,'Smelter Look-up'!$J:$J,0),MATCH($B92&amp;$C92,'Smelter Look-up'!$J:$J,0)))</f>
        <v>211</v>
      </c>
      <c r="X92" s="228">
        <f t="shared" ca="1" si="13"/>
        <v>0</v>
      </c>
      <c r="AB92" s="229" t="str">
        <f t="shared" ca="1" si="14"/>
        <v>GoldPT Aneka Tambang (Persero) Tbk</v>
      </c>
    </row>
    <row r="93" spans="1:28" s="228" customFormat="1" ht="63">
      <c r="A93" s="181" t="s">
        <v>781</v>
      </c>
      <c r="B93" s="182" t="str">
        <f ca="1">IF(LEN(A93)=0,"",INDEX('Smelter Look-up'!$A:$A,MATCH($A93,'Smelter Look-up'!$E:$E,0)))</f>
        <v>Tin</v>
      </c>
      <c r="C93" s="186" t="str">
        <f ca="1">IF(LEN(A93)=0,"",INDEX('Smelter Look-up'!$C:$C,MATCH($A93,'Smelter Look-up'!$E:$E,0)))</f>
        <v>PT Artha Cipta Langgeng</v>
      </c>
      <c r="D93" s="233"/>
      <c r="E93" s="182" t="str">
        <f ca="1">IF(ISERROR($V93),"",OFFSET('Smelter Look-up'!$D$4,$V93-4,0)&amp;"")</f>
        <v>INDONESIA</v>
      </c>
      <c r="F93" s="182" t="str">
        <f ca="1">IF(ISERROR($V93),"",OFFSET('Smelter Look-up'!$E$4,$V93-4,0))</f>
        <v>CID001399</v>
      </c>
      <c r="G93" s="182" t="str">
        <f ca="1">IF(C93=$X$4,IF(ISERROR($V93),"Enter smelter details","RMI"),IF(ISERROR($V93),"",OFFSET('Smelter Look-up'!$F$4,$V93-4,0)))</f>
        <v>RMI</v>
      </c>
      <c r="H93" s="183">
        <f ca="1">IF(ISERROR($V93),"",OFFSET('Smelter Look-up'!$G$4,$V93-4,0))</f>
        <v>0</v>
      </c>
      <c r="I93" s="184" t="str">
        <f ca="1">IF(ISERROR($V93),"",OFFSET('Smelter Look-up'!$H$4,$V93-4,0))</f>
        <v>Sungailiat</v>
      </c>
      <c r="J93" s="184" t="str">
        <f ca="1">IF(ISERROR($V93),"",OFFSET('Smelter Look-up'!$I$4,$V93-4,0))</f>
        <v>Kepulauan Bangka Belitung</v>
      </c>
      <c r="K93" s="225"/>
      <c r="L93" s="225"/>
      <c r="M93" s="225"/>
      <c r="N93" s="225"/>
      <c r="O93" s="225"/>
      <c r="P93" s="185"/>
      <c r="Q93" s="226"/>
      <c r="R93" s="182" t="str">
        <f ca="1">IF(ISERROR($V93),"",OFFSET('Smelter Look-up'!$C$4,$V93-4,0)&amp;"")</f>
        <v>PT Artha Cipta Langgeng</v>
      </c>
      <c r="S93" s="181" t="str">
        <f t="shared" ca="1" si="12"/>
        <v>ID</v>
      </c>
      <c r="T93" s="181" t="str">
        <f ca="1">IF(B93="","",IF(ISERROR(MATCH($J93,SorP!$B$1:$B$6230,0)),"",INDIRECT("'SorP'!$A$"&amp;MATCH($J93,SorP!$B$1:$B$6230,0))))</f>
        <v>ID-BB</v>
      </c>
      <c r="U93" s="201"/>
      <c r="V93" s="227">
        <f ca="1">IF(C93="",NA(),IF(OR(C93="Smelter not listed",C93="Smelter not yet identified"),MATCH($B93&amp;$D93,'Smelter Look-up'!$J:$J,0),MATCH($B93&amp;$C93,'Smelter Look-up'!$J:$J,0)))</f>
        <v>484</v>
      </c>
      <c r="X93" s="228">
        <f t="shared" ca="1" si="13"/>
        <v>0</v>
      </c>
      <c r="AB93" s="229" t="str">
        <f t="shared" ca="1" si="14"/>
        <v>TinPT Artha Cipta Langgeng</v>
      </c>
    </row>
    <row r="94" spans="1:28" s="228" customFormat="1" ht="50.4">
      <c r="A94" s="181" t="s">
        <v>15585</v>
      </c>
      <c r="B94" s="182" t="str">
        <f ca="1">IF(LEN(A94)=0,"",INDEX('Smelter Look-up'!$A:$A,MATCH($A94,'Smelter Look-up'!$E:$E,0)))</f>
        <v>Tin</v>
      </c>
      <c r="C94" s="186" t="str">
        <f ca="1">IF(LEN(A94)=0,"",INDEX('Smelter Look-up'!$C:$C,MATCH($A94,'Smelter Look-up'!$E:$E,0)))</f>
        <v>PT Babel Inti Perkasa</v>
      </c>
      <c r="D94" s="233"/>
      <c r="E94" s="182" t="str">
        <f ca="1">IF(ISERROR($V94),"",OFFSET('Smelter Look-up'!$D$4,$V94-4,0)&amp;"")</f>
        <v>INDONESIA</v>
      </c>
      <c r="F94" s="182" t="str">
        <f ca="1">IF(ISERROR($V94),"",OFFSET('Smelter Look-up'!$E$4,$V94-4,0))</f>
        <v>CID001402</v>
      </c>
      <c r="G94" s="182" t="str">
        <f ca="1">IF(C94=$X$4,IF(ISERROR($V94),"Enter smelter details","RMI"),IF(ISERROR($V94),"",OFFSET('Smelter Look-up'!$F$4,$V94-4,0)))</f>
        <v>RMI</v>
      </c>
      <c r="H94" s="183">
        <f ca="1">IF(ISERROR($V94),"",OFFSET('Smelter Look-up'!$G$4,$V94-4,0))</f>
        <v>0</v>
      </c>
      <c r="I94" s="184" t="str">
        <f ca="1">IF(ISERROR($V94),"",OFFSET('Smelter Look-up'!$H$4,$V94-4,0))</f>
        <v>Lintang</v>
      </c>
      <c r="J94" s="184" t="str">
        <f ca="1">IF(ISERROR($V94),"",OFFSET('Smelter Look-up'!$I$4,$V94-4,0))</f>
        <v>Kepulauan Bangka Belitung</v>
      </c>
      <c r="K94" s="225"/>
      <c r="L94" s="225"/>
      <c r="M94" s="225"/>
      <c r="N94" s="225"/>
      <c r="O94" s="225"/>
      <c r="P94" s="185"/>
      <c r="Q94" s="226"/>
      <c r="R94" s="182" t="str">
        <f ca="1">IF(ISERROR($V94),"",OFFSET('Smelter Look-up'!$C$4,$V94-4,0)&amp;"")</f>
        <v>PT Babel Inti Perkasa</v>
      </c>
      <c r="S94" s="181" t="str">
        <f t="shared" ca="1" si="12"/>
        <v>ID</v>
      </c>
      <c r="T94" s="181" t="str">
        <f ca="1">IF(B94="","",IF(ISERROR(MATCH($J94,SorP!$B$1:$B$6230,0)),"",INDIRECT("'SorP'!$A$"&amp;MATCH($J94,SorP!$B$1:$B$6230,0))))</f>
        <v>ID-BB</v>
      </c>
      <c r="U94" s="201"/>
      <c r="V94" s="227">
        <f ca="1">IF(C94="",NA(),IF(OR(C94="Smelter not listed",C94="Smelter not yet identified"),MATCH($B94&amp;$D94,'Smelter Look-up'!$J:$J,0),MATCH($B94&amp;$C94,'Smelter Look-up'!$J:$J,0)))</f>
        <v>486</v>
      </c>
      <c r="X94" s="228">
        <f t="shared" ca="1" si="13"/>
        <v>0</v>
      </c>
      <c r="AB94" s="229" t="str">
        <f t="shared" ca="1" si="14"/>
        <v>TinPT Babel Inti Perkasa</v>
      </c>
    </row>
    <row r="95" spans="1:28" s="228" customFormat="1" ht="63">
      <c r="A95" s="181" t="s">
        <v>15211</v>
      </c>
      <c r="B95" s="182" t="str">
        <f ca="1">IF(LEN(A95)=0,"",INDEX('Smelter Look-up'!$A:$A,MATCH($A95,'Smelter Look-up'!$E:$E,0)))</f>
        <v>Tin</v>
      </c>
      <c r="C95" s="186" t="str">
        <f ca="1">IF(LEN(A95)=0,"",INDEX('Smelter Look-up'!$C:$C,MATCH($A95,'Smelter Look-up'!$E:$E,0)))</f>
        <v>PT Babel Surya Alam Lestari</v>
      </c>
      <c r="D95" s="233"/>
      <c r="E95" s="182" t="str">
        <f ca="1">IF(ISERROR($V95),"",OFFSET('Smelter Look-up'!$D$4,$V95-4,0)&amp;"")</f>
        <v>INDONESIA</v>
      </c>
      <c r="F95" s="182" t="str">
        <f ca="1">IF(ISERROR($V95),"",OFFSET('Smelter Look-up'!$E$4,$V95-4,0))</f>
        <v>CID001406</v>
      </c>
      <c r="G95" s="182" t="str">
        <f ca="1">IF(C95=$X$4,IF(ISERROR($V95),"Enter smelter details","RMI"),IF(ISERROR($V95),"",OFFSET('Smelter Look-up'!$F$4,$V95-4,0)))</f>
        <v>RMI</v>
      </c>
      <c r="H95" s="183">
        <f ca="1">IF(ISERROR($V95),"",OFFSET('Smelter Look-up'!$G$4,$V95-4,0))</f>
        <v>0</v>
      </c>
      <c r="I95" s="184" t="str">
        <f ca="1">IF(ISERROR($V95),"",OFFSET('Smelter Look-up'!$H$4,$V95-4,0))</f>
        <v>Badau</v>
      </c>
      <c r="J95" s="184" t="str">
        <f ca="1">IF(ISERROR($V95),"",OFFSET('Smelter Look-up'!$I$4,$V95-4,0))</f>
        <v>Kepulauan Bangka Belitung</v>
      </c>
      <c r="K95" s="225"/>
      <c r="L95" s="225"/>
      <c r="M95" s="225"/>
      <c r="N95" s="225"/>
      <c r="O95" s="225"/>
      <c r="P95" s="185"/>
      <c r="Q95" s="226"/>
      <c r="R95" s="182" t="str">
        <f ca="1">IF(ISERROR($V95),"",OFFSET('Smelter Look-up'!$C$4,$V95-4,0)&amp;"")</f>
        <v>PT Babel Surya Alam Lestari</v>
      </c>
      <c r="S95" s="181" t="str">
        <f t="shared" ca="1" si="12"/>
        <v>ID</v>
      </c>
      <c r="T95" s="181" t="str">
        <f ca="1">IF(B95="","",IF(ISERROR(MATCH($J95,SorP!$B$1:$B$6230,0)),"",INDIRECT("'SorP'!$A$"&amp;MATCH($J95,SorP!$B$1:$B$6230,0))))</f>
        <v>ID-BB</v>
      </c>
      <c r="U95" s="201"/>
      <c r="V95" s="227">
        <f ca="1">IF(C95="",NA(),IF(OR(C95="Smelter not listed",C95="Smelter not yet identified"),MATCH($B95&amp;$D95,'Smelter Look-up'!$J:$J,0),MATCH($B95&amp;$C95,'Smelter Look-up'!$J:$J,0)))</f>
        <v>487</v>
      </c>
      <c r="X95" s="228">
        <f t="shared" ca="1" si="13"/>
        <v>0</v>
      </c>
      <c r="AB95" s="229" t="str">
        <f t="shared" ca="1" si="14"/>
        <v>TinPT Babel Surya Alam Lestari</v>
      </c>
    </row>
    <row r="96" spans="1:28" s="228" customFormat="1" ht="37.799999999999997">
      <c r="A96" s="181" t="s">
        <v>15577</v>
      </c>
      <c r="B96" s="182" t="str">
        <f ca="1">IF(LEN(A96)=0,"",INDEX('Smelter Look-up'!$A:$A,MATCH($A96,'Smelter Look-up'!$E:$E,0)))</f>
        <v>Tin</v>
      </c>
      <c r="C96" s="186" t="str">
        <f ca="1">IF(LEN(A96)=0,"",INDEX('Smelter Look-up'!$C:$C,MATCH($A96,'Smelter Look-up'!$E:$E,0)))</f>
        <v>PT Bukit Timah</v>
      </c>
      <c r="D96" s="233"/>
      <c r="E96" s="182" t="str">
        <f ca="1">IF(ISERROR($V96),"",OFFSET('Smelter Look-up'!$D$4,$V96-4,0)&amp;"")</f>
        <v>INDONESIA</v>
      </c>
      <c r="F96" s="182" t="str">
        <f ca="1">IF(ISERROR($V96),"",OFFSET('Smelter Look-up'!$E$4,$V96-4,0))</f>
        <v>CID001428</v>
      </c>
      <c r="G96" s="182" t="str">
        <f ca="1">IF(C96=$X$4,IF(ISERROR($V96),"Enter smelter details","RMI"),IF(ISERROR($V96),"",OFFSET('Smelter Look-up'!$F$4,$V96-4,0)))</f>
        <v>RMI</v>
      </c>
      <c r="H96" s="183">
        <f ca="1">IF(ISERROR($V96),"",OFFSET('Smelter Look-up'!$G$4,$V96-4,0))</f>
        <v>0</v>
      </c>
      <c r="I96" s="184" t="str">
        <f ca="1">IF(ISERROR($V96),"",OFFSET('Smelter Look-up'!$H$4,$V96-4,0))</f>
        <v>Pangkal Pinang</v>
      </c>
      <c r="J96" s="184" t="str">
        <f ca="1">IF(ISERROR($V96),"",OFFSET('Smelter Look-up'!$I$4,$V96-4,0))</f>
        <v>Kepulauan Bangka Belitung</v>
      </c>
      <c r="K96" s="225"/>
      <c r="L96" s="225"/>
      <c r="M96" s="225"/>
      <c r="N96" s="225"/>
      <c r="O96" s="225"/>
      <c r="P96" s="185"/>
      <c r="Q96" s="226"/>
      <c r="R96" s="182" t="str">
        <f ca="1">IF(ISERROR($V96),"",OFFSET('Smelter Look-up'!$C$4,$V96-4,0)&amp;"")</f>
        <v>PT Bukit Timah</v>
      </c>
      <c r="S96" s="181" t="str">
        <f t="shared" ca="1" si="12"/>
        <v>ID</v>
      </c>
      <c r="T96" s="181" t="str">
        <f ca="1">IF(B96="","",IF(ISERROR(MATCH($J96,SorP!$B$1:$B$6230,0)),"",INDIRECT("'SorP'!$A$"&amp;MATCH($J96,SorP!$B$1:$B$6230,0))))</f>
        <v>ID-BB</v>
      </c>
      <c r="U96" s="201"/>
      <c r="V96" s="227">
        <f ca="1">IF(C96="",NA(),IF(OR(C96="Smelter not listed",C96="Smelter not yet identified"),MATCH($B96&amp;$D96,'Smelter Look-up'!$J:$J,0),MATCH($B96&amp;$C96,'Smelter Look-up'!$J:$J,0)))</f>
        <v>490</v>
      </c>
      <c r="X96" s="228">
        <f t="shared" ca="1" si="13"/>
        <v>0</v>
      </c>
      <c r="AB96" s="229" t="str">
        <f t="shared" ca="1" si="14"/>
        <v>TinPT Bukit Timah</v>
      </c>
    </row>
    <row r="97" spans="1:28" s="228" customFormat="1" ht="50.4">
      <c r="A97" s="181" t="s">
        <v>782</v>
      </c>
      <c r="B97" s="182" t="str">
        <f ca="1">IF(LEN(A97)=0,"",INDEX('Smelter Look-up'!$A:$A,MATCH($A97,'Smelter Look-up'!$E:$E,0)))</f>
        <v>Tin</v>
      </c>
      <c r="C97" s="186" t="str">
        <f ca="1">IF(LEN(A97)=0,"",INDEX('Smelter Look-up'!$C:$C,MATCH($A97,'Smelter Look-up'!$E:$E,0)))</f>
        <v>PT Mitra Stania Prima</v>
      </c>
      <c r="D97" s="233"/>
      <c r="E97" s="182" t="str">
        <f ca="1">IF(ISERROR($V97),"",OFFSET('Smelter Look-up'!$D$4,$V97-4,0)&amp;"")</f>
        <v>INDONESIA</v>
      </c>
      <c r="F97" s="182" t="str">
        <f ca="1">IF(ISERROR($V97),"",OFFSET('Smelter Look-up'!$E$4,$V97-4,0))</f>
        <v>CID001453</v>
      </c>
      <c r="G97" s="182" t="str">
        <f ca="1">IF(C97=$X$4,IF(ISERROR($V97),"Enter smelter details","RMI"),IF(ISERROR($V97),"",OFFSET('Smelter Look-up'!$F$4,$V97-4,0)))</f>
        <v>RMI</v>
      </c>
      <c r="H97" s="183">
        <f ca="1">IF(ISERROR($V97),"",OFFSET('Smelter Look-up'!$G$4,$V97-4,0))</f>
        <v>0</v>
      </c>
      <c r="I97" s="184" t="str">
        <f ca="1">IF(ISERROR($V97),"",OFFSET('Smelter Look-up'!$H$4,$V97-4,0))</f>
        <v>Sungailiat</v>
      </c>
      <c r="J97" s="184" t="str">
        <f ca="1">IF(ISERROR($V97),"",OFFSET('Smelter Look-up'!$I$4,$V97-4,0))</f>
        <v>Kepulauan Bangka Belitung</v>
      </c>
      <c r="K97" s="225"/>
      <c r="L97" s="225"/>
      <c r="M97" s="225"/>
      <c r="N97" s="225"/>
      <c r="O97" s="225"/>
      <c r="P97" s="185"/>
      <c r="Q97" s="226"/>
      <c r="R97" s="182" t="str">
        <f ca="1">IF(ISERROR($V97),"",OFFSET('Smelter Look-up'!$C$4,$V97-4,0)&amp;"")</f>
        <v>PT Mitra Stania Prima</v>
      </c>
      <c r="S97" s="181" t="str">
        <f t="shared" ca="1" si="12"/>
        <v>ID</v>
      </c>
      <c r="T97" s="181" t="str">
        <f ca="1">IF(B97="","",IF(ISERROR(MATCH($J97,SorP!$B$1:$B$6230,0)),"",INDIRECT("'SorP'!$A$"&amp;MATCH($J97,SorP!$B$1:$B$6230,0))))</f>
        <v>ID-BB</v>
      </c>
      <c r="U97" s="201"/>
      <c r="V97" s="227">
        <f ca="1">IF(C97="",NA(),IF(OR(C97="Smelter not listed",C97="Smelter not yet identified"),MATCH($B97&amp;$D97,'Smelter Look-up'!$J:$J,0),MATCH($B97&amp;$C97,'Smelter Look-up'!$J:$J,0)))</f>
        <v>496</v>
      </c>
      <c r="X97" s="228">
        <f t="shared" ca="1" si="13"/>
        <v>0</v>
      </c>
      <c r="AB97" s="229" t="str">
        <f t="shared" ca="1" si="14"/>
        <v>TinPT Mitra Stania Prima</v>
      </c>
    </row>
    <row r="98" spans="1:28" s="228" customFormat="1" ht="50.4">
      <c r="A98" s="181" t="s">
        <v>15215</v>
      </c>
      <c r="B98" s="182" t="str">
        <f ca="1">IF(LEN(A98)=0,"",INDEX('Smelter Look-up'!$A:$A,MATCH($A98,'Smelter Look-up'!$E:$E,0)))</f>
        <v>Tin</v>
      </c>
      <c r="C98" s="186" t="str">
        <f ca="1">IF(LEN(A98)=0,"",INDEX('Smelter Look-up'!$C:$C,MATCH($A98,'Smelter Look-up'!$E:$E,0)))</f>
        <v>PT Prima Timah Utama</v>
      </c>
      <c r="D98" s="233"/>
      <c r="E98" s="182" t="str">
        <f ca="1">IF(ISERROR($V98),"",OFFSET('Smelter Look-up'!$D$4,$V98-4,0)&amp;"")</f>
        <v>INDONESIA</v>
      </c>
      <c r="F98" s="182" t="str">
        <f ca="1">IF(ISERROR($V98),"",OFFSET('Smelter Look-up'!$E$4,$V98-4,0))</f>
        <v>CID001458</v>
      </c>
      <c r="G98" s="182" t="str">
        <f ca="1">IF(C98=$X$4,IF(ISERROR($V98),"Enter smelter details","RMI"),IF(ISERROR($V98),"",OFFSET('Smelter Look-up'!$F$4,$V98-4,0)))</f>
        <v>RMI</v>
      </c>
      <c r="H98" s="183">
        <f ca="1">IF(ISERROR($V98),"",OFFSET('Smelter Look-up'!$G$4,$V98-4,0))</f>
        <v>0</v>
      </c>
      <c r="I98" s="184" t="str">
        <f ca="1">IF(ISERROR($V98),"",OFFSET('Smelter Look-up'!$H$4,$V98-4,0))</f>
        <v>Pangkal Pinang</v>
      </c>
      <c r="J98" s="184" t="str">
        <f ca="1">IF(ISERROR($V98),"",OFFSET('Smelter Look-up'!$I$4,$V98-4,0))</f>
        <v>Kepulauan Bangka Belitung</v>
      </c>
      <c r="K98" s="225"/>
      <c r="L98" s="225"/>
      <c r="M98" s="225"/>
      <c r="N98" s="225"/>
      <c r="O98" s="225"/>
      <c r="P98" s="185"/>
      <c r="Q98" s="226"/>
      <c r="R98" s="182" t="str">
        <f ca="1">IF(ISERROR($V98),"",OFFSET('Smelter Look-up'!$C$4,$V98-4,0)&amp;"")</f>
        <v>PT Prima Timah Utama</v>
      </c>
      <c r="S98" s="181" t="str">
        <f t="shared" ca="1" si="12"/>
        <v>ID</v>
      </c>
      <c r="T98" s="181" t="str">
        <f ca="1">IF(B98="","",IF(ISERROR(MATCH($J98,SorP!$B$1:$B$6230,0)),"",INDIRECT("'SorP'!$A$"&amp;MATCH($J98,SorP!$B$1:$B$6230,0))))</f>
        <v>ID-BB</v>
      </c>
      <c r="U98" s="201"/>
      <c r="V98" s="227">
        <f ca="1">IF(C98="",NA(),IF(OR(C98="Smelter not listed",C98="Smelter not yet identified"),MATCH($B98&amp;$D98,'Smelter Look-up'!$J:$J,0),MATCH($B98&amp;$C98,'Smelter Look-up'!$J:$J,0)))</f>
        <v>499</v>
      </c>
      <c r="X98" s="228">
        <f t="shared" ca="1" si="13"/>
        <v>0</v>
      </c>
      <c r="AB98" s="229" t="str">
        <f t="shared" ca="1" si="14"/>
        <v>TinPT Prima Timah Utama</v>
      </c>
    </row>
    <row r="99" spans="1:28" s="228" customFormat="1" ht="50.4">
      <c r="A99" s="181" t="s">
        <v>783</v>
      </c>
      <c r="B99" s="182" t="str">
        <f ca="1">IF(LEN(A99)=0,"",INDEX('Smelter Look-up'!$A:$A,MATCH($A99,'Smelter Look-up'!$E:$E,0)))</f>
        <v>Tin</v>
      </c>
      <c r="C99" s="186" t="str">
        <f ca="1">IF(LEN(A99)=0,"",INDEX('Smelter Look-up'!$C:$C,MATCH($A99,'Smelter Look-up'!$E:$E,0)))</f>
        <v>PT Refined Bangka Tin</v>
      </c>
      <c r="D99" s="233"/>
      <c r="E99" s="182" t="str">
        <f ca="1">IF(ISERROR($V99),"",OFFSET('Smelter Look-up'!$D$4,$V99-4,0)&amp;"")</f>
        <v>INDONESIA</v>
      </c>
      <c r="F99" s="182" t="str">
        <f ca="1">IF(ISERROR($V99),"",OFFSET('Smelter Look-up'!$E$4,$V99-4,0))</f>
        <v>CID001460</v>
      </c>
      <c r="G99" s="182" t="str">
        <f ca="1">IF(C99=$X$4,IF(ISERROR($V99),"Enter smelter details","RMI"),IF(ISERROR($V99),"",OFFSET('Smelter Look-up'!$F$4,$V99-4,0)))</f>
        <v>RMI</v>
      </c>
      <c r="H99" s="183">
        <f ca="1">IF(ISERROR($V99),"",OFFSET('Smelter Look-up'!$G$4,$V99-4,0))</f>
        <v>0</v>
      </c>
      <c r="I99" s="184" t="str">
        <f ca="1">IF(ISERROR($V99),"",OFFSET('Smelter Look-up'!$H$4,$V99-4,0))</f>
        <v>Sungailiat</v>
      </c>
      <c r="J99" s="184" t="str">
        <f ca="1">IF(ISERROR($V99),"",OFFSET('Smelter Look-up'!$I$4,$V99-4,0))</f>
        <v>Kepulauan Bangka Belitung</v>
      </c>
      <c r="K99" s="225"/>
      <c r="L99" s="225"/>
      <c r="M99" s="225"/>
      <c r="N99" s="225"/>
      <c r="O99" s="225"/>
      <c r="P99" s="185"/>
      <c r="Q99" s="226"/>
      <c r="R99" s="182" t="str">
        <f ca="1">IF(ISERROR($V99),"",OFFSET('Smelter Look-up'!$C$4,$V99-4,0)&amp;"")</f>
        <v>PT Refined Bangka Tin</v>
      </c>
      <c r="S99" s="181" t="str">
        <f t="shared" ca="1" si="12"/>
        <v>ID</v>
      </c>
      <c r="T99" s="181" t="str">
        <f ca="1">IF(B99="","",IF(ISERROR(MATCH($J99,SorP!$B$1:$B$6230,0)),"",INDIRECT("'SorP'!$A$"&amp;MATCH($J99,SorP!$B$1:$B$6230,0))))</f>
        <v>ID-BB</v>
      </c>
      <c r="U99" s="201"/>
      <c r="V99" s="227">
        <f ca="1">IF(C99="",NA(),IF(OR(C99="Smelter not listed",C99="Smelter not yet identified"),MATCH($B99&amp;$D99,'Smelter Look-up'!$J:$J,0),MATCH($B99&amp;$C99,'Smelter Look-up'!$J:$J,0)))</f>
        <v>502</v>
      </c>
      <c r="X99" s="228">
        <f t="shared" ca="1" si="13"/>
        <v>0</v>
      </c>
      <c r="AB99" s="229" t="str">
        <f t="shared" ca="1" si="14"/>
        <v>TinPT Refined Bangka Tin</v>
      </c>
    </row>
    <row r="100" spans="1:28" s="228" customFormat="1" ht="63">
      <c r="A100" s="181" t="s">
        <v>15602</v>
      </c>
      <c r="B100" s="182" t="str">
        <f ca="1">IF(LEN(A100)=0,"",INDEX('Smelter Look-up'!$A:$A,MATCH($A100,'Smelter Look-up'!$E:$E,0)))</f>
        <v>Tin</v>
      </c>
      <c r="C100" s="186" t="str">
        <f ca="1">IF(LEN(A100)=0,"",INDEX('Smelter Look-up'!$C:$C,MATCH($A100,'Smelter Look-up'!$E:$E,0)))</f>
        <v>PT Sariwiguna Binasentosa</v>
      </c>
      <c r="D100" s="233"/>
      <c r="E100" s="182" t="str">
        <f ca="1">IF(ISERROR($V100),"",OFFSET('Smelter Look-up'!$D$4,$V100-4,0)&amp;"")</f>
        <v>INDONESIA</v>
      </c>
      <c r="F100" s="182" t="str">
        <f ca="1">IF(ISERROR($V100),"",OFFSET('Smelter Look-up'!$E$4,$V100-4,0))</f>
        <v>CID001463</v>
      </c>
      <c r="G100" s="182" t="str">
        <f ca="1">IF(C100=$X$4,IF(ISERROR($V100),"Enter smelter details","RMI"),IF(ISERROR($V100),"",OFFSET('Smelter Look-up'!$F$4,$V100-4,0)))</f>
        <v>RMI</v>
      </c>
      <c r="H100" s="183">
        <f ca="1">IF(ISERROR($V100),"",OFFSET('Smelter Look-up'!$G$4,$V100-4,0))</f>
        <v>0</v>
      </c>
      <c r="I100" s="184" t="str">
        <f ca="1">IF(ISERROR($V100),"",OFFSET('Smelter Look-up'!$H$4,$V100-4,0))</f>
        <v>Pangkal Pinang</v>
      </c>
      <c r="J100" s="184" t="str">
        <f ca="1">IF(ISERROR($V100),"",OFFSET('Smelter Look-up'!$I$4,$V100-4,0))</f>
        <v>Kepulauan Bangka Belitung</v>
      </c>
      <c r="K100" s="225"/>
      <c r="L100" s="225"/>
      <c r="M100" s="225"/>
      <c r="N100" s="225"/>
      <c r="O100" s="225"/>
      <c r="P100" s="185"/>
      <c r="Q100" s="226"/>
      <c r="R100" s="182" t="str">
        <f ca="1">IF(ISERROR($V100),"",OFFSET('Smelter Look-up'!$C$4,$V100-4,0)&amp;"")</f>
        <v>PT Sariwiguna Binasentosa</v>
      </c>
      <c r="S100" s="181" t="str">
        <f t="shared" ca="1" si="12"/>
        <v>ID</v>
      </c>
      <c r="T100" s="181" t="str">
        <f ca="1">IF(B100="","",IF(ISERROR(MATCH($J100,SorP!$B$1:$B$6230,0)),"",INDIRECT("'SorP'!$A$"&amp;MATCH($J100,SorP!$B$1:$B$6230,0))))</f>
        <v>ID-BB</v>
      </c>
      <c r="U100" s="201"/>
      <c r="V100" s="227">
        <f ca="1">IF(C100="",NA(),IF(OR(C100="Smelter not listed",C100="Smelter not yet identified"),MATCH($B100&amp;$D100,'Smelter Look-up'!$J:$J,0),MATCH($B100&amp;$C100,'Smelter Look-up'!$J:$J,0)))</f>
        <v>503</v>
      </c>
      <c r="X100" s="228">
        <f t="shared" ca="1" si="13"/>
        <v>0</v>
      </c>
      <c r="AB100" s="229" t="str">
        <f t="shared" ca="1" si="14"/>
        <v>TinPT Sariwiguna Binasentosa</v>
      </c>
    </row>
    <row r="101" spans="1:28" s="228" customFormat="1" ht="50.4">
      <c r="A101" s="181" t="s">
        <v>15219</v>
      </c>
      <c r="B101" s="182" t="str">
        <f ca="1">IF(LEN(A101)=0,"",INDEX('Smelter Look-up'!$A:$A,MATCH($A101,'Smelter Look-up'!$E:$E,0)))</f>
        <v>Tin</v>
      </c>
      <c r="C101" s="186" t="str">
        <f ca="1">IF(LEN(A101)=0,"",INDEX('Smelter Look-up'!$C:$C,MATCH($A101,'Smelter Look-up'!$E:$E,0)))</f>
        <v>PT Stanindo Inti Perkasa</v>
      </c>
      <c r="D101" s="233"/>
      <c r="E101" s="182" t="str">
        <f ca="1">IF(ISERROR($V101),"",OFFSET('Smelter Look-up'!$D$4,$V101-4,0)&amp;"")</f>
        <v>INDONESIA</v>
      </c>
      <c r="F101" s="182" t="str">
        <f ca="1">IF(ISERROR($V101),"",OFFSET('Smelter Look-up'!$E$4,$V101-4,0))</f>
        <v>CID001468</v>
      </c>
      <c r="G101" s="182" t="str">
        <f ca="1">IF(C101=$X$4,IF(ISERROR($V101),"Enter smelter details","RMI"),IF(ISERROR($V101),"",OFFSET('Smelter Look-up'!$F$4,$V101-4,0)))</f>
        <v>RMI</v>
      </c>
      <c r="H101" s="183">
        <f ca="1">IF(ISERROR($V101),"",OFFSET('Smelter Look-up'!$G$4,$V101-4,0))</f>
        <v>0</v>
      </c>
      <c r="I101" s="184" t="str">
        <f ca="1">IF(ISERROR($V101),"",OFFSET('Smelter Look-up'!$H$4,$V101-4,0))</f>
        <v>Pangkal Pinang</v>
      </c>
      <c r="J101" s="184" t="str">
        <f ca="1">IF(ISERROR($V101),"",OFFSET('Smelter Look-up'!$I$4,$V101-4,0))</f>
        <v>Kepulauan Bangka Belitung</v>
      </c>
      <c r="K101" s="225"/>
      <c r="L101" s="225"/>
      <c r="M101" s="225"/>
      <c r="N101" s="225"/>
      <c r="O101" s="225"/>
      <c r="P101" s="185"/>
      <c r="Q101" s="226"/>
      <c r="R101" s="182" t="str">
        <f ca="1">IF(ISERROR($V101),"",OFFSET('Smelter Look-up'!$C$4,$V101-4,0)&amp;"")</f>
        <v>PT Stanindo Inti Perkasa</v>
      </c>
      <c r="S101" s="181" t="str">
        <f t="shared" ca="1" si="12"/>
        <v>ID</v>
      </c>
      <c r="T101" s="181" t="str">
        <f ca="1">IF(B101="","",IF(ISERROR(MATCH($J101,SorP!$B$1:$B$6230,0)),"",INDIRECT("'SorP'!$A$"&amp;MATCH($J101,SorP!$B$1:$B$6230,0))))</f>
        <v>ID-BB</v>
      </c>
      <c r="U101" s="201"/>
      <c r="V101" s="227">
        <f ca="1">IF(C101="",NA(),IF(OR(C101="Smelter not listed",C101="Smelter not yet identified"),MATCH($B101&amp;$D101,'Smelter Look-up'!$J:$J,0),MATCH($B101&amp;$C101,'Smelter Look-up'!$J:$J,0)))</f>
        <v>504</v>
      </c>
      <c r="X101" s="228">
        <f t="shared" ca="1" si="13"/>
        <v>0</v>
      </c>
      <c r="AB101" s="229" t="str">
        <f t="shared" ca="1" si="14"/>
        <v>TinPT Stanindo Inti Perkasa</v>
      </c>
    </row>
    <row r="102" spans="1:28" s="228" customFormat="1" ht="50.4">
      <c r="A102" s="181" t="s">
        <v>804</v>
      </c>
      <c r="B102" s="182" t="str">
        <f ca="1">IF(LEN(A102)=0,"",INDEX('Smelter Look-up'!$A:$A,MATCH($A102,'Smelter Look-up'!$E:$E,0)))</f>
        <v>Tin</v>
      </c>
      <c r="C102" s="186" t="str">
        <f ca="1">IF(LEN(A102)=0,"",INDEX('Smelter Look-up'!$C:$C,MATCH($A102,'Smelter Look-up'!$E:$E,0)))</f>
        <v>PT Timah Tbk Kundur</v>
      </c>
      <c r="D102" s="233"/>
      <c r="E102" s="182" t="str">
        <f ca="1">IF(ISERROR($V102),"",OFFSET('Smelter Look-up'!$D$4,$V102-4,0)&amp;"")</f>
        <v>INDONESIA</v>
      </c>
      <c r="F102" s="182" t="str">
        <f ca="1">IF(ISERROR($V102),"",OFFSET('Smelter Look-up'!$E$4,$V102-4,0))</f>
        <v>CID001477</v>
      </c>
      <c r="G102" s="182" t="str">
        <f ca="1">IF(C102=$X$4,IF(ISERROR($V102),"Enter smelter details","RMI"),IF(ISERROR($V102),"",OFFSET('Smelter Look-up'!$F$4,$V102-4,0)))</f>
        <v>RMI</v>
      </c>
      <c r="H102" s="183">
        <f ca="1">IF(ISERROR($V102),"",OFFSET('Smelter Look-up'!$G$4,$V102-4,0))</f>
        <v>0</v>
      </c>
      <c r="I102" s="184" t="str">
        <f ca="1">IF(ISERROR($V102),"",OFFSET('Smelter Look-up'!$H$4,$V102-4,0))</f>
        <v>Kundur</v>
      </c>
      <c r="J102" s="184" t="str">
        <f ca="1">IF(ISERROR($V102),"",OFFSET('Smelter Look-up'!$I$4,$V102-4,0))</f>
        <v>Riau</v>
      </c>
      <c r="K102" s="225"/>
      <c r="L102" s="225"/>
      <c r="M102" s="225"/>
      <c r="N102" s="225"/>
      <c r="O102" s="225"/>
      <c r="P102" s="185"/>
      <c r="Q102" s="226"/>
      <c r="R102" s="182" t="str">
        <f ca="1">IF(ISERROR($V102),"",OFFSET('Smelter Look-up'!$C$4,$V102-4,0)&amp;"")</f>
        <v>PT Timah Tbk Kundur</v>
      </c>
      <c r="S102" s="181" t="str">
        <f t="shared" ref="S102:S132" ca="1" si="15">IF(B102="","",IF(ISERROR(MATCH($E102,CL,0)),"Unknown",INDIRECT("'C'!$A$"&amp;MATCH($E102,CL,0)+1)))</f>
        <v>ID</v>
      </c>
      <c r="T102" s="181" t="str">
        <f ca="1">IF(B102="","",IF(ISERROR(MATCH($J102,SorP!$B$1:$B$6230,0)),"",INDIRECT("'SorP'!$A$"&amp;MATCH($J102,SorP!$B$1:$B$6230,0))))</f>
        <v>ID-RI</v>
      </c>
      <c r="U102" s="201"/>
      <c r="V102" s="227">
        <f ca="1">IF(C102="",NA(),IF(OR(C102="Smelter not listed",C102="Smelter not yet identified"),MATCH($B102&amp;$D102,'Smelter Look-up'!$J:$J,0),MATCH($B102&amp;$C102,'Smelter Look-up'!$J:$J,0)))</f>
        <v>508</v>
      </c>
      <c r="X102" s="228">
        <f t="shared" ref="X102:X132" ca="1" si="16">IF(AND(C102="Smelter not listed",OR(LEN(D102)=0,LEN(E102)=0)),1,0)</f>
        <v>0</v>
      </c>
      <c r="AB102" s="229" t="str">
        <f t="shared" ref="AB102:AB132" ca="1" si="17">B102&amp;C102</f>
        <v>TinPT Timah Tbk Kundur</v>
      </c>
    </row>
    <row r="103" spans="1:28" s="228" customFormat="1" ht="50.4">
      <c r="A103" s="181" t="s">
        <v>784</v>
      </c>
      <c r="B103" s="182" t="str">
        <f ca="1">IF(LEN(A103)=0,"",INDEX('Smelter Look-up'!$A:$A,MATCH($A103,'Smelter Look-up'!$E:$E,0)))</f>
        <v>Tin</v>
      </c>
      <c r="C103" s="186" t="str">
        <f ca="1">IF(LEN(A103)=0,"",INDEX('Smelter Look-up'!$C:$C,MATCH($A103,'Smelter Look-up'!$E:$E,0)))</f>
        <v>PT Timah Tbk Mentok</v>
      </c>
      <c r="D103" s="233"/>
      <c r="E103" s="182" t="str">
        <f ca="1">IF(ISERROR($V103),"",OFFSET('Smelter Look-up'!$D$4,$V103-4,0)&amp;"")</f>
        <v>INDONESIA</v>
      </c>
      <c r="F103" s="182" t="str">
        <f ca="1">IF(ISERROR($V103),"",OFFSET('Smelter Look-up'!$E$4,$V103-4,0))</f>
        <v>CID001482</v>
      </c>
      <c r="G103" s="182" t="str">
        <f ca="1">IF(C103=$X$4,IF(ISERROR($V103),"Enter smelter details","RMI"),IF(ISERROR($V103),"",OFFSET('Smelter Look-up'!$F$4,$V103-4,0)))</f>
        <v>RMI</v>
      </c>
      <c r="H103" s="183">
        <f ca="1">IF(ISERROR($V103),"",OFFSET('Smelter Look-up'!$G$4,$V103-4,0))</f>
        <v>0</v>
      </c>
      <c r="I103" s="184" t="str">
        <f ca="1">IF(ISERROR($V103),"",OFFSET('Smelter Look-up'!$H$4,$V103-4,0))</f>
        <v>Mentok</v>
      </c>
      <c r="J103" s="184" t="str">
        <f ca="1">IF(ISERROR($V103),"",OFFSET('Smelter Look-up'!$I$4,$V103-4,0))</f>
        <v>Kepulauan Bangka Belitung</v>
      </c>
      <c r="K103" s="225"/>
      <c r="L103" s="225"/>
      <c r="M103" s="225"/>
      <c r="N103" s="225"/>
      <c r="O103" s="225"/>
      <c r="P103" s="185"/>
      <c r="Q103" s="226"/>
      <c r="R103" s="182" t="str">
        <f ca="1">IF(ISERROR($V103),"",OFFSET('Smelter Look-up'!$C$4,$V103-4,0)&amp;"")</f>
        <v>PT Timah Tbk Mentok</v>
      </c>
      <c r="S103" s="181" t="str">
        <f t="shared" ca="1" si="15"/>
        <v>ID</v>
      </c>
      <c r="T103" s="181" t="str">
        <f ca="1">IF(B103="","",IF(ISERROR(MATCH($J103,SorP!$B$1:$B$6230,0)),"",INDIRECT("'SorP'!$A$"&amp;MATCH($J103,SorP!$B$1:$B$6230,0))))</f>
        <v>ID-BB</v>
      </c>
      <c r="U103" s="201"/>
      <c r="V103" s="227">
        <f ca="1">IF(C103="",NA(),IF(OR(C103="Smelter not listed",C103="Smelter not yet identified"),MATCH($B103&amp;$D103,'Smelter Look-up'!$J:$J,0),MATCH($B103&amp;$C103,'Smelter Look-up'!$J:$J,0)))</f>
        <v>509</v>
      </c>
      <c r="X103" s="228">
        <f t="shared" ca="1" si="16"/>
        <v>0</v>
      </c>
      <c r="AB103" s="229" t="str">
        <f t="shared" ca="1" si="17"/>
        <v>TinPT Timah Tbk Mentok</v>
      </c>
    </row>
    <row r="104" spans="1:28" s="228" customFormat="1" ht="50.4">
      <c r="A104" s="181" t="s">
        <v>15221</v>
      </c>
      <c r="B104" s="182" t="str">
        <f ca="1">IF(LEN(A104)=0,"",INDEX('Smelter Look-up'!$A:$A,MATCH($A104,'Smelter Look-up'!$E:$E,0)))</f>
        <v>Tin</v>
      </c>
      <c r="C104" s="186" t="str">
        <f ca="1">IF(LEN(A104)=0,"",INDEX('Smelter Look-up'!$C:$C,MATCH($A104,'Smelter Look-up'!$E:$E,0)))</f>
        <v>PT Timah Nusantara</v>
      </c>
      <c r="D104" s="233"/>
      <c r="E104" s="182" t="str">
        <f ca="1">IF(ISERROR($V104),"",OFFSET('Smelter Look-up'!$D$4,$V104-4,0)&amp;"")</f>
        <v>INDONESIA</v>
      </c>
      <c r="F104" s="182" t="str">
        <f ca="1">IF(ISERROR($V104),"",OFFSET('Smelter Look-up'!$E$4,$V104-4,0))</f>
        <v>CID001486</v>
      </c>
      <c r="G104" s="182" t="str">
        <f ca="1">IF(C104=$X$4,IF(ISERROR($V104),"Enter smelter details","RMI"),IF(ISERROR($V104),"",OFFSET('Smelter Look-up'!$F$4,$V104-4,0)))</f>
        <v>RMI</v>
      </c>
      <c r="H104" s="183">
        <f ca="1">IF(ISERROR($V104),"",OFFSET('Smelter Look-up'!$G$4,$V104-4,0))</f>
        <v>0</v>
      </c>
      <c r="I104" s="184" t="str">
        <f ca="1">IF(ISERROR($V104),"",OFFSET('Smelter Look-up'!$H$4,$V104-4,0))</f>
        <v>Tempilang</v>
      </c>
      <c r="J104" s="184" t="str">
        <f ca="1">IF(ISERROR($V104),"",OFFSET('Smelter Look-up'!$I$4,$V104-4,0))</f>
        <v>Kepulauan Bangka Belitung</v>
      </c>
      <c r="K104" s="225"/>
      <c r="L104" s="225"/>
      <c r="M104" s="225"/>
      <c r="N104" s="225"/>
      <c r="O104" s="225"/>
      <c r="P104" s="185"/>
      <c r="Q104" s="226"/>
      <c r="R104" s="182" t="str">
        <f ca="1">IF(ISERROR($V104),"",OFFSET('Smelter Look-up'!$C$4,$V104-4,0)&amp;"")</f>
        <v>PT Timah Nusantara</v>
      </c>
      <c r="S104" s="181" t="str">
        <f t="shared" ca="1" si="15"/>
        <v>ID</v>
      </c>
      <c r="T104" s="181" t="str">
        <f ca="1">IF(B104="","",IF(ISERROR(MATCH($J104,SorP!$B$1:$B$6230,0)),"",INDIRECT("'SorP'!$A$"&amp;MATCH($J104,SorP!$B$1:$B$6230,0))))</f>
        <v>ID-BB</v>
      </c>
      <c r="U104" s="201"/>
      <c r="V104" s="227">
        <f ca="1">IF(C104="",NA(),IF(OR(C104="Smelter not listed",C104="Smelter not yet identified"),MATCH($B104&amp;$D104,'Smelter Look-up'!$J:$J,0),MATCH($B104&amp;$C104,'Smelter Look-up'!$J:$J,0)))</f>
        <v>507</v>
      </c>
      <c r="X104" s="228">
        <f t="shared" ca="1" si="16"/>
        <v>0</v>
      </c>
      <c r="AB104" s="229" t="str">
        <f t="shared" ca="1" si="17"/>
        <v>TinPT Timah Nusantara</v>
      </c>
    </row>
    <row r="105" spans="1:28" s="228" customFormat="1" ht="50.4">
      <c r="A105" s="181" t="s">
        <v>15223</v>
      </c>
      <c r="B105" s="182" t="str">
        <f ca="1">IF(LEN(A105)=0,"",INDEX('Smelter Look-up'!$A:$A,MATCH($A105,'Smelter Look-up'!$E:$E,0)))</f>
        <v>Tin</v>
      </c>
      <c r="C105" s="186" t="str">
        <f ca="1">IF(LEN(A105)=0,"",INDEX('Smelter Look-up'!$C:$C,MATCH($A105,'Smelter Look-up'!$E:$E,0)))</f>
        <v>PT Tinindo Inter Nusa</v>
      </c>
      <c r="D105" s="233"/>
      <c r="E105" s="182" t="str">
        <f ca="1">IF(ISERROR($V105),"",OFFSET('Smelter Look-up'!$D$4,$V105-4,0)&amp;"")</f>
        <v>INDONESIA</v>
      </c>
      <c r="F105" s="182" t="str">
        <f ca="1">IF(ISERROR($V105),"",OFFSET('Smelter Look-up'!$E$4,$V105-4,0))</f>
        <v>CID001490</v>
      </c>
      <c r="G105" s="182" t="str">
        <f ca="1">IF(C105=$X$4,IF(ISERROR($V105),"Enter smelter details","RMI"),IF(ISERROR($V105),"",OFFSET('Smelter Look-up'!$F$4,$V105-4,0)))</f>
        <v>RMI</v>
      </c>
      <c r="H105" s="183">
        <f ca="1">IF(ISERROR($V105),"",OFFSET('Smelter Look-up'!$G$4,$V105-4,0))</f>
        <v>0</v>
      </c>
      <c r="I105" s="184" t="str">
        <f ca="1">IF(ISERROR($V105),"",OFFSET('Smelter Look-up'!$H$4,$V105-4,0))</f>
        <v>Pangkal Pinang</v>
      </c>
      <c r="J105" s="184" t="str">
        <f ca="1">IF(ISERROR($V105),"",OFFSET('Smelter Look-up'!$I$4,$V105-4,0))</f>
        <v>Kepulauan Bangka Belitung</v>
      </c>
      <c r="K105" s="225"/>
      <c r="L105" s="225"/>
      <c r="M105" s="225"/>
      <c r="N105" s="225"/>
      <c r="O105" s="225"/>
      <c r="P105" s="185"/>
      <c r="Q105" s="226"/>
      <c r="R105" s="182" t="str">
        <f ca="1">IF(ISERROR($V105),"",OFFSET('Smelter Look-up'!$C$4,$V105-4,0)&amp;"")</f>
        <v>PT Tinindo Inter Nusa</v>
      </c>
      <c r="S105" s="181" t="str">
        <f t="shared" ca="1" si="15"/>
        <v>ID</v>
      </c>
      <c r="T105" s="181" t="str">
        <f ca="1">IF(B105="","",IF(ISERROR(MATCH($J105,SorP!$B$1:$B$6230,0)),"",INDIRECT("'SorP'!$A$"&amp;MATCH($J105,SorP!$B$1:$B$6230,0))))</f>
        <v>ID-BB</v>
      </c>
      <c r="U105" s="201"/>
      <c r="V105" s="227">
        <f ca="1">IF(C105="",NA(),IF(OR(C105="Smelter not listed",C105="Smelter not yet identified"),MATCH($B105&amp;$D105,'Smelter Look-up'!$J:$J,0),MATCH($B105&amp;$C105,'Smelter Look-up'!$J:$J,0)))</f>
        <v>510</v>
      </c>
      <c r="X105" s="228">
        <f t="shared" ca="1" si="16"/>
        <v>0</v>
      </c>
      <c r="AB105" s="229" t="str">
        <f t="shared" ca="1" si="17"/>
        <v>TinPT Tinindo Inter Nusa</v>
      </c>
    </row>
    <row r="106" spans="1:28" s="228" customFormat="1" ht="37.799999999999997">
      <c r="A106" s="181" t="s">
        <v>722</v>
      </c>
      <c r="B106" s="182" t="str">
        <f ca="1">IF(LEN(A106)=0,"",INDEX('Smelter Look-up'!$A:$A,MATCH($A106,'Smelter Look-up'!$E:$E,0)))</f>
        <v>Gold</v>
      </c>
      <c r="C106" s="186" t="str">
        <f ca="1">IF(LEN(A106)=0,"",INDEX('Smelter Look-up'!$C:$C,MATCH($A106,'Smelter Look-up'!$E:$E,0)))</f>
        <v>PX Precinox S.A.</v>
      </c>
      <c r="D106" s="233"/>
      <c r="E106" s="182" t="str">
        <f ca="1">IF(ISERROR($V106),"",OFFSET('Smelter Look-up'!$D$4,$V106-4,0)&amp;"")</f>
        <v>SWITZERLAND</v>
      </c>
      <c r="F106" s="182" t="str">
        <f ca="1">IF(ISERROR($V106),"",OFFSET('Smelter Look-up'!$E$4,$V106-4,0))</f>
        <v>CID001498</v>
      </c>
      <c r="G106" s="182" t="str">
        <f ca="1">IF(C106=$X$4,IF(ISERROR($V106),"Enter smelter details","RMI"),IF(ISERROR($V106),"",OFFSET('Smelter Look-up'!$F$4,$V106-4,0)))</f>
        <v>RMI</v>
      </c>
      <c r="H106" s="183">
        <f ca="1">IF(ISERROR($V106),"",OFFSET('Smelter Look-up'!$G$4,$V106-4,0))</f>
        <v>0</v>
      </c>
      <c r="I106" s="184" t="str">
        <f ca="1">IF(ISERROR($V106),"",OFFSET('Smelter Look-up'!$H$4,$V106-4,0))</f>
        <v>La Chaux-de-Fonds</v>
      </c>
      <c r="J106" s="184" t="str">
        <f ca="1">IF(ISERROR($V106),"",OFFSET('Smelter Look-up'!$I$4,$V106-4,0))</f>
        <v>Neuchâtel</v>
      </c>
      <c r="K106" s="225"/>
      <c r="L106" s="225"/>
      <c r="M106" s="225"/>
      <c r="N106" s="225"/>
      <c r="O106" s="225"/>
      <c r="P106" s="185"/>
      <c r="Q106" s="226"/>
      <c r="R106" s="182" t="str">
        <f ca="1">IF(ISERROR($V106),"",OFFSET('Smelter Look-up'!$C$4,$V106-4,0)&amp;"")</f>
        <v>PX Precinox S.A.</v>
      </c>
      <c r="S106" s="181" t="str">
        <f t="shared" ca="1" si="15"/>
        <v>CH</v>
      </c>
      <c r="T106" s="181" t="str">
        <f ca="1">IF(B106="","",IF(ISERROR(MATCH($J106,SorP!$B$1:$B$6230,0)),"",INDIRECT("'SorP'!$A$"&amp;MATCH($J106,SorP!$B$1:$B$6230,0))))</f>
        <v>CH-NE</v>
      </c>
      <c r="U106" s="201"/>
      <c r="V106" s="227">
        <f ca="1">IF(C106="",NA(),IF(OR(C106="Smelter not listed",C106="Smelter not yet identified"),MATCH($B106&amp;$D106,'Smelter Look-up'!$J:$J,0),MATCH($B106&amp;$C106,'Smelter Look-up'!$J:$J,0)))</f>
        <v>212</v>
      </c>
      <c r="X106" s="228">
        <f t="shared" ca="1" si="16"/>
        <v>0</v>
      </c>
      <c r="AB106" s="229" t="str">
        <f t="shared" ca="1" si="17"/>
        <v>GoldPX Precinox S.A.</v>
      </c>
    </row>
    <row r="107" spans="1:28" s="228" customFormat="1" ht="37.799999999999997">
      <c r="A107" s="181" t="s">
        <v>760</v>
      </c>
      <c r="B107" s="182" t="str">
        <f ca="1">IF(LEN(A107)=0,"",INDEX('Smelter Look-up'!$A:$A,MATCH($A107,'Smelter Look-up'!$E:$E,0)))</f>
        <v>Tantalum</v>
      </c>
      <c r="C107" s="186" t="str">
        <f ca="1">IF(LEN(A107)=0,"",INDEX('Smelter Look-up'!$C:$C,MATCH($A107,'Smelter Look-up'!$E:$E,0)))</f>
        <v>QuantumClean</v>
      </c>
      <c r="D107" s="233"/>
      <c r="E107" s="182" t="str">
        <f ca="1">IF(ISERROR($V107),"",OFFSET('Smelter Look-up'!$D$4,$V107-4,0)&amp;"")</f>
        <v>UNITED STATES OF AMERICA</v>
      </c>
      <c r="F107" s="182" t="str">
        <f ca="1">IF(ISERROR($V107),"",OFFSET('Smelter Look-up'!$E$4,$V107-4,0))</f>
        <v>CID001508</v>
      </c>
      <c r="G107" s="182" t="str">
        <f ca="1">IF(C107=$X$4,IF(ISERROR($V107),"Enter smelter details","RMI"),IF(ISERROR($V107),"",OFFSET('Smelter Look-up'!$F$4,$V107-4,0)))</f>
        <v>RMI</v>
      </c>
      <c r="H107" s="183">
        <f ca="1">IF(ISERROR($V107),"",OFFSET('Smelter Look-up'!$G$4,$V107-4,0))</f>
        <v>0</v>
      </c>
      <c r="I107" s="184" t="str">
        <f ca="1">IF(ISERROR($V107),"",OFFSET('Smelter Look-up'!$H$4,$V107-4,0))</f>
        <v>Carrollton</v>
      </c>
      <c r="J107" s="184" t="str">
        <f ca="1">IF(ISERROR($V107),"",OFFSET('Smelter Look-up'!$I$4,$V107-4,0))</f>
        <v>Texas</v>
      </c>
      <c r="K107" s="225"/>
      <c r="L107" s="225"/>
      <c r="M107" s="225"/>
      <c r="N107" s="225"/>
      <c r="O107" s="225"/>
      <c r="P107" s="185"/>
      <c r="Q107" s="226"/>
      <c r="R107" s="182" t="str">
        <f ca="1">IF(ISERROR($V107),"",OFFSET('Smelter Look-up'!$C$4,$V107-4,0)&amp;"")</f>
        <v>QuantumClean</v>
      </c>
      <c r="S107" s="181" t="str">
        <f t="shared" ca="1" si="15"/>
        <v>US</v>
      </c>
      <c r="T107" s="181" t="str">
        <f ca="1">IF(B107="","",IF(ISERROR(MATCH($J107,SorP!$B$1:$B$6230,0)),"",INDIRECT("'SorP'!$A$"&amp;MATCH($J107,SorP!$B$1:$B$6230,0))))</f>
        <v>US-TX</v>
      </c>
      <c r="U107" s="201"/>
      <c r="V107" s="227">
        <f ca="1">IF(C107="",NA(),IF(OR(C107="Smelter not listed",C107="Smelter not yet identified"),MATCH($B107&amp;$D107,'Smelter Look-up'!$J:$J,0),MATCH($B107&amp;$C107,'Smelter Look-up'!$J:$J,0)))</f>
        <v>362</v>
      </c>
      <c r="X107" s="228">
        <f t="shared" ca="1" si="16"/>
        <v>0</v>
      </c>
      <c r="AB107" s="229" t="str">
        <f t="shared" ca="1" si="17"/>
        <v>TantalumQuantumClean</v>
      </c>
    </row>
    <row r="108" spans="1:28" s="228" customFormat="1" ht="63">
      <c r="A108" s="181" t="s">
        <v>723</v>
      </c>
      <c r="B108" s="182" t="str">
        <f ca="1">IF(LEN(A108)=0,"",INDEX('Smelter Look-up'!$A:$A,MATCH($A108,'Smelter Look-up'!$E:$E,0)))</f>
        <v>Gold</v>
      </c>
      <c r="C108" s="186" t="str">
        <f ca="1">IF(LEN(A108)=0,"",INDEX('Smelter Look-up'!$C:$C,MATCH($A108,'Smelter Look-up'!$E:$E,0)))</f>
        <v>Rand Refinery (Pty) Ltd.</v>
      </c>
      <c r="D108" s="233"/>
      <c r="E108" s="182" t="str">
        <f ca="1">IF(ISERROR($V108),"",OFFSET('Smelter Look-up'!$D$4,$V108-4,0)&amp;"")</f>
        <v>SOUTH AFRICA</v>
      </c>
      <c r="F108" s="182" t="str">
        <f ca="1">IF(ISERROR($V108),"",OFFSET('Smelter Look-up'!$E$4,$V108-4,0))</f>
        <v>CID001512</v>
      </c>
      <c r="G108" s="182" t="str">
        <f ca="1">IF(C108=$X$4,IF(ISERROR($V108),"Enter smelter details","RMI"),IF(ISERROR($V108),"",OFFSET('Smelter Look-up'!$F$4,$V108-4,0)))</f>
        <v>RMI</v>
      </c>
      <c r="H108" s="183">
        <f ca="1">IF(ISERROR($V108),"",OFFSET('Smelter Look-up'!$G$4,$V108-4,0))</f>
        <v>0</v>
      </c>
      <c r="I108" s="184" t="str">
        <f ca="1">IF(ISERROR($V108),"",OFFSET('Smelter Look-up'!$H$4,$V108-4,0))</f>
        <v>Germiston</v>
      </c>
      <c r="J108" s="184" t="str">
        <f ca="1">IF(ISERROR($V108),"",OFFSET('Smelter Look-up'!$I$4,$V108-4,0))</f>
        <v>Gauteng</v>
      </c>
      <c r="K108" s="225"/>
      <c r="L108" s="225"/>
      <c r="M108" s="225"/>
      <c r="N108" s="225"/>
      <c r="O108" s="225"/>
      <c r="P108" s="185"/>
      <c r="Q108" s="226"/>
      <c r="R108" s="182" t="str">
        <f ca="1">IF(ISERROR($V108),"",OFFSET('Smelter Look-up'!$C$4,$V108-4,0)&amp;"")</f>
        <v>Rand Refinery (Pty) Ltd.</v>
      </c>
      <c r="S108" s="181" t="str">
        <f t="shared" ca="1" si="15"/>
        <v>ZA</v>
      </c>
      <c r="T108" s="181" t="str">
        <f ca="1">IF(B108="","",IF(ISERROR(MATCH($J108,SorP!$B$1:$B$6230,0)),"",INDIRECT("'SorP'!$A$"&amp;MATCH($J108,SorP!$B$1:$B$6230,0))))</f>
        <v>ZA-GP</v>
      </c>
      <c r="U108" s="201"/>
      <c r="V108" s="227">
        <f ca="1">IF(C108="",NA(),IF(OR(C108="Smelter not listed",C108="Smelter not yet identified"),MATCH($B108&amp;$D108,'Smelter Look-up'!$J:$J,0),MATCH($B108&amp;$C108,'Smelter Look-up'!$J:$J,0)))</f>
        <v>215</v>
      </c>
      <c r="X108" s="228">
        <f t="shared" ca="1" si="16"/>
        <v>0</v>
      </c>
      <c r="AB108" s="229" t="str">
        <f t="shared" ca="1" si="17"/>
        <v>GoldRand Refinery (Pty) Ltd.</v>
      </c>
    </row>
    <row r="109" spans="1:28" s="228" customFormat="1" ht="100.8">
      <c r="A109" s="181" t="s">
        <v>761</v>
      </c>
      <c r="B109" s="182" t="str">
        <f ca="1">IF(LEN(A109)=0,"",INDEX('Smelter Look-up'!$A:$A,MATCH($A109,'Smelter Look-up'!$E:$E,0)))</f>
        <v>Tantalum</v>
      </c>
      <c r="C109" s="186" t="str">
        <f ca="1">IF(LEN(A109)=0,"",INDEX('Smelter Look-up'!$C:$C,MATCH($A109,'Smelter Look-up'!$E:$E,0)))</f>
        <v>Yanling Jincheng Tantalum &amp; Niobium Co., Ltd.</v>
      </c>
      <c r="D109" s="233"/>
      <c r="E109" s="182" t="str">
        <f ca="1">IF(ISERROR($V109),"",OFFSET('Smelter Look-up'!$D$4,$V109-4,0)&amp;"")</f>
        <v>CHINA</v>
      </c>
      <c r="F109" s="182" t="str">
        <f ca="1">IF(ISERROR($V109),"",OFFSET('Smelter Look-up'!$E$4,$V109-4,0))</f>
        <v>CID001522</v>
      </c>
      <c r="G109" s="182" t="str">
        <f ca="1">IF(C109=$X$4,IF(ISERROR($V109),"Enter smelter details","RMI"),IF(ISERROR($V109),"",OFFSET('Smelter Look-up'!$F$4,$V109-4,0)))</f>
        <v>RMI</v>
      </c>
      <c r="H109" s="183">
        <f ca="1">IF(ISERROR($V109),"",OFFSET('Smelter Look-up'!$G$4,$V109-4,0))</f>
        <v>0</v>
      </c>
      <c r="I109" s="184" t="str">
        <f ca="1">IF(ISERROR($V109),"",OFFSET('Smelter Look-up'!$H$4,$V109-4,0))</f>
        <v>Zhuzhou</v>
      </c>
      <c r="J109" s="184" t="str">
        <f ca="1">IF(ISERROR($V109),"",OFFSET('Smelter Look-up'!$I$4,$V109-4,0))</f>
        <v>Hunan Sheng</v>
      </c>
      <c r="K109" s="225"/>
      <c r="L109" s="225"/>
      <c r="M109" s="225"/>
      <c r="N109" s="225"/>
      <c r="O109" s="225"/>
      <c r="P109" s="185"/>
      <c r="Q109" s="226"/>
      <c r="R109" s="182" t="str">
        <f ca="1">IF(ISERROR($V109),"",OFFSET('Smelter Look-up'!$C$4,$V109-4,0)&amp;"")</f>
        <v>Yanling Jincheng Tantalum &amp; Niobium Co., Ltd.</v>
      </c>
      <c r="S109" s="181" t="str">
        <f t="shared" ca="1" si="15"/>
        <v>CN</v>
      </c>
      <c r="T109" s="181" t="str">
        <f ca="1">IF(B109="","",IF(ISERROR(MATCH($J109,SorP!$B$1:$B$6230,0)),"",INDIRECT("'SorP'!$A$"&amp;MATCH($J109,SorP!$B$1:$B$6230,0))))</f>
        <v>CN-HN</v>
      </c>
      <c r="U109" s="201"/>
      <c r="V109" s="227">
        <f ca="1">IF(C109="",NA(),IF(OR(C109="Smelter not listed",C109="Smelter not yet identified"),MATCH($B109&amp;$D109,'Smelter Look-up'!$J:$J,0),MATCH($B109&amp;$C109,'Smelter Look-up'!$J:$J,0)))</f>
        <v>384</v>
      </c>
      <c r="X109" s="228">
        <f t="shared" ca="1" si="16"/>
        <v>0</v>
      </c>
      <c r="AB109" s="229" t="str">
        <f t="shared" ca="1" si="17"/>
        <v>TantalumYanling Jincheng Tantalum &amp; Niobium Co., Ltd.</v>
      </c>
    </row>
    <row r="110" spans="1:28" s="228" customFormat="1" ht="50.4">
      <c r="A110" s="181" t="s">
        <v>724</v>
      </c>
      <c r="B110" s="182" t="str">
        <f ca="1">IF(LEN(A110)=0,"",INDEX('Smelter Look-up'!$A:$A,MATCH($A110,'Smelter Look-up'!$E:$E,0)))</f>
        <v>Gold</v>
      </c>
      <c r="C110" s="186" t="str">
        <f ca="1">IF(LEN(A110)=0,"",INDEX('Smelter Look-up'!$C:$C,MATCH($A110,'Smelter Look-up'!$E:$E,0)))</f>
        <v>Royal Canadian Mint</v>
      </c>
      <c r="D110" s="233"/>
      <c r="E110" s="182" t="str">
        <f ca="1">IF(ISERROR($V110),"",OFFSET('Smelter Look-up'!$D$4,$V110-4,0)&amp;"")</f>
        <v>CANADA</v>
      </c>
      <c r="F110" s="182" t="str">
        <f ca="1">IF(ISERROR($V110),"",OFFSET('Smelter Look-up'!$E$4,$V110-4,0))</f>
        <v>CID001534</v>
      </c>
      <c r="G110" s="182" t="str">
        <f ca="1">IF(C110=$X$4,IF(ISERROR($V110),"Enter smelter details","RMI"),IF(ISERROR($V110),"",OFFSET('Smelter Look-up'!$F$4,$V110-4,0)))</f>
        <v>RMI</v>
      </c>
      <c r="H110" s="183">
        <f ca="1">IF(ISERROR($V110),"",OFFSET('Smelter Look-up'!$G$4,$V110-4,0))</f>
        <v>0</v>
      </c>
      <c r="I110" s="184" t="str">
        <f ca="1">IF(ISERROR($V110),"",OFFSET('Smelter Look-up'!$H$4,$V110-4,0))</f>
        <v>Ottawa</v>
      </c>
      <c r="J110" s="184" t="str">
        <f ca="1">IF(ISERROR($V110),"",OFFSET('Smelter Look-up'!$I$4,$V110-4,0))</f>
        <v>Ontario</v>
      </c>
      <c r="K110" s="225"/>
      <c r="L110" s="225"/>
      <c r="M110" s="225"/>
      <c r="N110" s="225"/>
      <c r="O110" s="225"/>
      <c r="P110" s="185"/>
      <c r="Q110" s="226"/>
      <c r="R110" s="182" t="str">
        <f ca="1">IF(ISERROR($V110),"",OFFSET('Smelter Look-up'!$C$4,$V110-4,0)&amp;"")</f>
        <v>Royal Canadian Mint</v>
      </c>
      <c r="S110" s="181" t="str">
        <f t="shared" ca="1" si="15"/>
        <v>CA</v>
      </c>
      <c r="T110" s="181" t="str">
        <f ca="1">IF(B110="","",IF(ISERROR(MATCH($J110,SorP!$B$1:$B$6230,0)),"",INDIRECT("'SorP'!$A$"&amp;MATCH($J110,SorP!$B$1:$B$6230,0))))</f>
        <v>CA-ON</v>
      </c>
      <c r="U110" s="201"/>
      <c r="V110" s="227">
        <f ca="1">IF(C110="",NA(),IF(OR(C110="Smelter not listed",C110="Smelter not yet identified"),MATCH($B110&amp;$D110,'Smelter Look-up'!$J:$J,0),MATCH($B110&amp;$C110,'Smelter Look-up'!$J:$J,0)))</f>
        <v>220</v>
      </c>
      <c r="X110" s="228">
        <f t="shared" ca="1" si="16"/>
        <v>0</v>
      </c>
      <c r="AB110" s="229" t="str">
        <f t="shared" ca="1" si="17"/>
        <v>GoldRoyal Canadian Mint</v>
      </c>
    </row>
    <row r="111" spans="1:28" s="228" customFormat="1" ht="25.2">
      <c r="A111" s="181" t="s">
        <v>786</v>
      </c>
      <c r="B111" s="182" t="str">
        <f ca="1">IF(LEN(A111)=0,"",INDEX('Smelter Look-up'!$A:$A,MATCH($A111,'Smelter Look-up'!$E:$E,0)))</f>
        <v>Tin</v>
      </c>
      <c r="C111" s="186" t="str">
        <f ca="1">IF(LEN(A111)=0,"",INDEX('Smelter Look-up'!$C:$C,MATCH($A111,'Smelter Look-up'!$E:$E,0)))</f>
        <v>Rui Da Hung</v>
      </c>
      <c r="D111" s="233"/>
      <c r="E111" s="182" t="str">
        <f ca="1">IF(ISERROR($V111),"",OFFSET('Smelter Look-up'!$D$4,$V111-4,0)&amp;"")</f>
        <v>TAIWAN, PROVINCE OF CHINA</v>
      </c>
      <c r="F111" s="182" t="str">
        <f ca="1">IF(ISERROR($V111),"",OFFSET('Smelter Look-up'!$E$4,$V111-4,0))</f>
        <v>CID001539</v>
      </c>
      <c r="G111" s="182" t="str">
        <f ca="1">IF(C111=$X$4,IF(ISERROR($V111),"Enter smelter details","RMI"),IF(ISERROR($V111),"",OFFSET('Smelter Look-up'!$F$4,$V111-4,0)))</f>
        <v>RMI</v>
      </c>
      <c r="H111" s="183">
        <f ca="1">IF(ISERROR($V111),"",OFFSET('Smelter Look-up'!$G$4,$V111-4,0))</f>
        <v>0</v>
      </c>
      <c r="I111" s="184" t="str">
        <f ca="1">IF(ISERROR($V111),"",OFFSET('Smelter Look-up'!$H$4,$V111-4,0))</f>
        <v>Longtan Shiang Taoyuan</v>
      </c>
      <c r="J111" s="184" t="str">
        <f ca="1">IF(ISERROR($V111),"",OFFSET('Smelter Look-up'!$I$4,$V111-4,0))</f>
        <v>Taoyuan</v>
      </c>
      <c r="K111" s="225"/>
      <c r="L111" s="225"/>
      <c r="M111" s="225"/>
      <c r="N111" s="225"/>
      <c r="O111" s="225"/>
      <c r="P111" s="185"/>
      <c r="Q111" s="226"/>
      <c r="R111" s="182" t="str">
        <f ca="1">IF(ISERROR($V111),"",OFFSET('Smelter Look-up'!$C$4,$V111-4,0)&amp;"")</f>
        <v>Rui Da Hung</v>
      </c>
      <c r="S111" s="181" t="str">
        <f t="shared" ca="1" si="15"/>
        <v>TW</v>
      </c>
      <c r="T111" s="181" t="str">
        <f ca="1">IF(B111="","",IF(ISERROR(MATCH($J111,SorP!$B$1:$B$6230,0)),"",INDIRECT("'SorP'!$A$"&amp;MATCH($J111,SorP!$B$1:$B$6230,0))))</f>
        <v>TW-TAO</v>
      </c>
      <c r="U111" s="201"/>
      <c r="V111" s="227">
        <f ca="1">IF(C111="",NA(),IF(OR(C111="Smelter not listed",C111="Smelter not yet identified"),MATCH($B111&amp;$D111,'Smelter Look-up'!$J:$J,0),MATCH($B111&amp;$C111,'Smelter Look-up'!$J:$J,0)))</f>
        <v>516</v>
      </c>
      <c r="X111" s="228">
        <f t="shared" ca="1" si="16"/>
        <v>0</v>
      </c>
      <c r="AB111" s="229" t="str">
        <f t="shared" ca="1" si="17"/>
        <v>TinRui Da Hung</v>
      </c>
    </row>
    <row r="112" spans="1:28" s="228" customFormat="1" ht="50.4">
      <c r="A112" s="181" t="s">
        <v>1409</v>
      </c>
      <c r="B112" s="182" t="str">
        <f ca="1">IF(LEN(A112)=0,"",INDEX('Smelter Look-up'!$A:$A,MATCH($A112,'Smelter Look-up'!$E:$E,0)))</f>
        <v>Gold</v>
      </c>
      <c r="C112" s="186" t="str">
        <f ca="1">IF(LEN(A112)=0,"",INDEX('Smelter Look-up'!$C:$C,MATCH($A112,'Smelter Look-up'!$E:$E,0)))</f>
        <v>Samduck Precious Metals</v>
      </c>
      <c r="D112" s="233"/>
      <c r="E112" s="182" t="str">
        <f ca="1">IF(ISERROR($V112),"",OFFSET('Smelter Look-up'!$D$4,$V112-4,0)&amp;"")</f>
        <v>KOREA, REPUBLIC OF</v>
      </c>
      <c r="F112" s="182" t="str">
        <f ca="1">IF(ISERROR($V112),"",OFFSET('Smelter Look-up'!$E$4,$V112-4,0))</f>
        <v>CID001555</v>
      </c>
      <c r="G112" s="182" t="str">
        <f ca="1">IF(C112=$X$4,IF(ISERROR($V112),"Enter smelter details","RMI"),IF(ISERROR($V112),"",OFFSET('Smelter Look-up'!$F$4,$V112-4,0)))</f>
        <v>RMI</v>
      </c>
      <c r="H112" s="183">
        <f ca="1">IF(ISERROR($V112),"",OFFSET('Smelter Look-up'!$G$4,$V112-4,0))</f>
        <v>0</v>
      </c>
      <c r="I112" s="184" t="str">
        <f ca="1">IF(ISERROR($V112),"",OFFSET('Smelter Look-up'!$H$4,$V112-4,0))</f>
        <v>Namdong</v>
      </c>
      <c r="J112" s="184" t="str">
        <f ca="1">IF(ISERROR($V112),"",OFFSET('Smelter Look-up'!$I$4,$V112-4,0))</f>
        <v>Incheon-gwangyeoksi</v>
      </c>
      <c r="K112" s="225"/>
      <c r="L112" s="225"/>
      <c r="M112" s="225"/>
      <c r="N112" s="225"/>
      <c r="O112" s="225"/>
      <c r="P112" s="185"/>
      <c r="Q112" s="226"/>
      <c r="R112" s="182" t="str">
        <f ca="1">IF(ISERROR($V112),"",OFFSET('Smelter Look-up'!$C$4,$V112-4,0)&amp;"")</f>
        <v>Samduck Precious Metals</v>
      </c>
      <c r="S112" s="181" t="str">
        <f t="shared" ca="1" si="15"/>
        <v>KR</v>
      </c>
      <c r="T112" s="181" t="str">
        <f ca="1">IF(B112="","",IF(ISERROR(MATCH($J112,SorP!$B$1:$B$6230,0)),"",INDIRECT("'SorP'!$A$"&amp;MATCH($J112,SorP!$B$1:$B$6230,0))))</f>
        <v>KR-28</v>
      </c>
      <c r="U112" s="201"/>
      <c r="V112" s="227">
        <f ca="1">IF(C112="",NA(),IF(OR(C112="Smelter not listed",C112="Smelter not yet identified"),MATCH($B112&amp;$D112,'Smelter Look-up'!$J:$J,0),MATCH($B112&amp;$C112,'Smelter Look-up'!$J:$J,0)))</f>
        <v>228</v>
      </c>
      <c r="X112" s="228">
        <f t="shared" ca="1" si="16"/>
        <v>0</v>
      </c>
      <c r="AB112" s="229" t="str">
        <f t="shared" ca="1" si="17"/>
        <v>GoldSamduck Precious Metals</v>
      </c>
    </row>
    <row r="113" spans="1:28" s="228" customFormat="1" ht="63">
      <c r="A113" s="181" t="s">
        <v>727</v>
      </c>
      <c r="B113" s="182" t="str">
        <f ca="1">IF(LEN(A113)=0,"",INDEX('Smelter Look-up'!$A:$A,MATCH($A113,'Smelter Look-up'!$E:$E,0)))</f>
        <v>Gold</v>
      </c>
      <c r="C113" s="186" t="str">
        <f ca="1">IF(LEN(A113)=0,"",INDEX('Smelter Look-up'!$C:$C,MATCH($A113,'Smelter Look-up'!$E:$E,0)))</f>
        <v>SEMPSA Joyeria Plateria S.A.</v>
      </c>
      <c r="D113" s="233"/>
      <c r="E113" s="182" t="str">
        <f ca="1">IF(ISERROR($V113),"",OFFSET('Smelter Look-up'!$D$4,$V113-4,0)&amp;"")</f>
        <v>SPAIN</v>
      </c>
      <c r="F113" s="182" t="str">
        <f ca="1">IF(ISERROR($V113),"",OFFSET('Smelter Look-up'!$E$4,$V113-4,0))</f>
        <v>CID001585</v>
      </c>
      <c r="G113" s="182" t="str">
        <f ca="1">IF(C113=$X$4,IF(ISERROR($V113),"Enter smelter details","RMI"),IF(ISERROR($V113),"",OFFSET('Smelter Look-up'!$F$4,$V113-4,0)))</f>
        <v>RMI</v>
      </c>
      <c r="H113" s="183">
        <f ca="1">IF(ISERROR($V113),"",OFFSET('Smelter Look-up'!$G$4,$V113-4,0))</f>
        <v>0</v>
      </c>
      <c r="I113" s="184" t="str">
        <f ca="1">IF(ISERROR($V113),"",OFFSET('Smelter Look-up'!$H$4,$V113-4,0))</f>
        <v>Madrid</v>
      </c>
      <c r="J113" s="184" t="str">
        <f ca="1">IF(ISERROR($V113),"",OFFSET('Smelter Look-up'!$I$4,$V113-4,0))</f>
        <v>Madrid, Comunidad de</v>
      </c>
      <c r="K113" s="225"/>
      <c r="L113" s="225"/>
      <c r="M113" s="225"/>
      <c r="N113" s="225"/>
      <c r="O113" s="225"/>
      <c r="P113" s="185"/>
      <c r="Q113" s="226"/>
      <c r="R113" s="182" t="str">
        <f ca="1">IF(ISERROR($V113),"",OFFSET('Smelter Look-up'!$C$4,$V113-4,0)&amp;"")</f>
        <v>SEMPSA Joyeria Plateria S.A.</v>
      </c>
      <c r="S113" s="181" t="str">
        <f t="shared" ca="1" si="15"/>
        <v>ES</v>
      </c>
      <c r="T113" s="181" t="str">
        <f ca="1">IF(B113="","",IF(ISERROR(MATCH($J113,SorP!$B$1:$B$6230,0)),"",INDIRECT("'SorP'!$A$"&amp;MATCH($J113,SorP!$B$1:$B$6230,0))))</f>
        <v>ES-MD</v>
      </c>
      <c r="U113" s="201"/>
      <c r="V113" s="227">
        <f ca="1">IF(C113="",NA(),IF(OR(C113="Smelter not listed",C113="Smelter not yet identified"),MATCH($B113&amp;$D113,'Smelter Look-up'!$J:$J,0),MATCH($B113&amp;$C113,'Smelter Look-up'!$J:$J,0)))</f>
        <v>234</v>
      </c>
      <c r="X113" s="228">
        <f t="shared" ca="1" si="16"/>
        <v>0</v>
      </c>
      <c r="AB113" s="229" t="str">
        <f t="shared" ca="1" si="17"/>
        <v>GoldSEMPSA Joyeria Plateria S.A.</v>
      </c>
    </row>
    <row r="114" spans="1:28" s="228" customFormat="1" ht="88.2">
      <c r="A114" s="181" t="s">
        <v>728</v>
      </c>
      <c r="B114" s="182" t="str">
        <f ca="1">IF(LEN(A114)=0,"",INDEX('Smelter Look-up'!$A:$A,MATCH($A114,'Smelter Look-up'!$E:$E,0)))</f>
        <v>Gold</v>
      </c>
      <c r="C114" s="186" t="str">
        <f ca="1">IF(LEN(A114)=0,"",INDEX('Smelter Look-up'!$C:$C,MATCH($A114,'Smelter Look-up'!$E:$E,0)))</f>
        <v>Shandong Zhaojin Gold &amp; Silver Refinery Co., Ltd.</v>
      </c>
      <c r="D114" s="233"/>
      <c r="E114" s="182" t="str">
        <f ca="1">IF(ISERROR($V114),"",OFFSET('Smelter Look-up'!$D$4,$V114-4,0)&amp;"")</f>
        <v>CHINA</v>
      </c>
      <c r="F114" s="182" t="str">
        <f ca="1">IF(ISERROR($V114),"",OFFSET('Smelter Look-up'!$E$4,$V114-4,0))</f>
        <v>CID001622</v>
      </c>
      <c r="G114" s="182" t="str">
        <f ca="1">IF(C114=$X$4,IF(ISERROR($V114),"Enter smelter details","RMI"),IF(ISERROR($V114),"",OFFSET('Smelter Look-up'!$F$4,$V114-4,0)))</f>
        <v>RMI</v>
      </c>
      <c r="H114" s="183">
        <f ca="1">IF(ISERROR($V114),"",OFFSET('Smelter Look-up'!$G$4,$V114-4,0))</f>
        <v>0</v>
      </c>
      <c r="I114" s="184" t="str">
        <f ca="1">IF(ISERROR($V114),"",OFFSET('Smelter Look-up'!$H$4,$V114-4,0))</f>
        <v>Zhaoyuan</v>
      </c>
      <c r="J114" s="184" t="str">
        <f ca="1">IF(ISERROR($V114),"",OFFSET('Smelter Look-up'!$I$4,$V114-4,0))</f>
        <v>Shandong Sheng</v>
      </c>
      <c r="K114" s="225"/>
      <c r="L114" s="225"/>
      <c r="M114" s="225"/>
      <c r="N114" s="225"/>
      <c r="O114" s="225"/>
      <c r="P114" s="185"/>
      <c r="Q114" s="226"/>
      <c r="R114" s="182" t="str">
        <f ca="1">IF(ISERROR($V114),"",OFFSET('Smelter Look-up'!$C$4,$V114-4,0)&amp;"")</f>
        <v>Shandong Zhaojin Gold &amp; Silver Refinery Co., Ltd.</v>
      </c>
      <c r="S114" s="181" t="str">
        <f t="shared" ca="1" si="15"/>
        <v>CN</v>
      </c>
      <c r="T114" s="181" t="str">
        <f ca="1">IF(B114="","",IF(ISERROR(MATCH($J114,SorP!$B$1:$B$6230,0)),"",INDIRECT("'SorP'!$A$"&amp;MATCH($J114,SorP!$B$1:$B$6230,0))))</f>
        <v>CN-SD</v>
      </c>
      <c r="U114" s="201"/>
      <c r="V114" s="227">
        <f ca="1">IF(C114="",NA(),IF(OR(C114="Smelter not listed",C114="Smelter not yet identified"),MATCH($B114&amp;$D114,'Smelter Look-up'!$J:$J,0),MATCH($B114&amp;$C114,'Smelter Look-up'!$J:$J,0)))</f>
        <v>246</v>
      </c>
      <c r="X114" s="228">
        <f t="shared" ca="1" si="16"/>
        <v>0</v>
      </c>
      <c r="AB114" s="229" t="str">
        <f t="shared" ca="1" si="17"/>
        <v>GoldShandong Zhaojin Gold &amp; Silver Refinery Co., Ltd.</v>
      </c>
    </row>
    <row r="115" spans="1:28" s="228" customFormat="1" ht="75.599999999999994">
      <c r="A115" s="181" t="s">
        <v>1392</v>
      </c>
      <c r="B115" s="182" t="str">
        <f ca="1">IF(LEN(A115)=0,"",INDEX('Smelter Look-up'!$A:$A,MATCH($A115,'Smelter Look-up'!$E:$E,0)))</f>
        <v>Gold</v>
      </c>
      <c r="C115" s="186" t="str">
        <f ca="1">IF(LEN(A115)=0,"",INDEX('Smelter Look-up'!$C:$C,MATCH($A115,'Smelter Look-up'!$E:$E,0)))</f>
        <v>Sichuan Tianze Precious Metals Co., Ltd.</v>
      </c>
      <c r="D115" s="233"/>
      <c r="E115" s="182" t="str">
        <f ca="1">IF(ISERROR($V115),"",OFFSET('Smelter Look-up'!$D$4,$V115-4,0)&amp;"")</f>
        <v>CHINA</v>
      </c>
      <c r="F115" s="182" t="str">
        <f ca="1">IF(ISERROR($V115),"",OFFSET('Smelter Look-up'!$E$4,$V115-4,0))</f>
        <v>CID001736</v>
      </c>
      <c r="G115" s="182" t="str">
        <f ca="1">IF(C115=$X$4,IF(ISERROR($V115),"Enter smelter details","RMI"),IF(ISERROR($V115),"",OFFSET('Smelter Look-up'!$F$4,$V115-4,0)))</f>
        <v>RMI</v>
      </c>
      <c r="H115" s="183">
        <f ca="1">IF(ISERROR($V115),"",OFFSET('Smelter Look-up'!$G$4,$V115-4,0))</f>
        <v>0</v>
      </c>
      <c r="I115" s="184" t="str">
        <f ca="1">IF(ISERROR($V115),"",OFFSET('Smelter Look-up'!$H$4,$V115-4,0))</f>
        <v>Chengdu</v>
      </c>
      <c r="J115" s="184" t="str">
        <f ca="1">IF(ISERROR($V115),"",OFFSET('Smelter Look-up'!$I$4,$V115-4,0))</f>
        <v>Sichuan Sheng</v>
      </c>
      <c r="K115" s="225"/>
      <c r="L115" s="225"/>
      <c r="M115" s="225"/>
      <c r="N115" s="225"/>
      <c r="O115" s="225"/>
      <c r="P115" s="185"/>
      <c r="Q115" s="226"/>
      <c r="R115" s="182" t="str">
        <f ca="1">IF(ISERROR($V115),"",OFFSET('Smelter Look-up'!$C$4,$V115-4,0)&amp;"")</f>
        <v>Sichuan Tianze Precious Metals Co., Ltd.</v>
      </c>
      <c r="S115" s="181" t="str">
        <f t="shared" ca="1" si="15"/>
        <v>CN</v>
      </c>
      <c r="T115" s="181" t="str">
        <f ca="1">IF(B115="","",IF(ISERROR(MATCH($J115,SorP!$B$1:$B$6230,0)),"",INDIRECT("'SorP'!$A$"&amp;MATCH($J115,SorP!$B$1:$B$6230,0))))</f>
        <v>CN-SC</v>
      </c>
      <c r="U115" s="201"/>
      <c r="V115" s="227">
        <f ca="1">IF(C115="",NA(),IF(OR(C115="Smelter not listed",C115="Smelter not yet identified"),MATCH($B115&amp;$D115,'Smelter Look-up'!$J:$J,0),MATCH($B115&amp;$C115,'Smelter Look-up'!$J:$J,0)))</f>
        <v>253</v>
      </c>
      <c r="X115" s="228">
        <f t="shared" ca="1" si="16"/>
        <v>0</v>
      </c>
      <c r="AB115" s="229" t="str">
        <f t="shared" ca="1" si="17"/>
        <v>GoldSichuan Tianze Precious Metals Co., Ltd.</v>
      </c>
    </row>
    <row r="116" spans="1:28" s="228" customFormat="1" ht="37.799999999999997">
      <c r="A116" s="181" t="s">
        <v>787</v>
      </c>
      <c r="B116" s="182" t="str">
        <f ca="1">IF(LEN(A116)=0,"",INDEX('Smelter Look-up'!$A:$A,MATCH($A116,'Smelter Look-up'!$E:$E,0)))</f>
        <v>Tin</v>
      </c>
      <c r="C116" s="186" t="str">
        <f ca="1">IF(LEN(A116)=0,"",INDEX('Smelter Look-up'!$C:$C,MATCH($A116,'Smelter Look-up'!$E:$E,0)))</f>
        <v>Soft Metais Ltda.</v>
      </c>
      <c r="D116" s="233"/>
      <c r="E116" s="182" t="str">
        <f ca="1">IF(ISERROR($V116),"",OFFSET('Smelter Look-up'!$D$4,$V116-4,0)&amp;"")</f>
        <v>BRAZIL</v>
      </c>
      <c r="F116" s="182" t="str">
        <f ca="1">IF(ISERROR($V116),"",OFFSET('Smelter Look-up'!$E$4,$V116-4,0))</f>
        <v>CID001758</v>
      </c>
      <c r="G116" s="182" t="str">
        <f ca="1">IF(C116=$X$4,IF(ISERROR($V116),"Enter smelter details","RMI"),IF(ISERROR($V116),"",OFFSET('Smelter Look-up'!$F$4,$V116-4,0)))</f>
        <v>RMI</v>
      </c>
      <c r="H116" s="183">
        <f ca="1">IF(ISERROR($V116),"",OFFSET('Smelter Look-up'!$G$4,$V116-4,0))</f>
        <v>0</v>
      </c>
      <c r="I116" s="184" t="str">
        <f ca="1">IF(ISERROR($V116),"",OFFSET('Smelter Look-up'!$H$4,$V116-4,0))</f>
        <v>Bebedouro</v>
      </c>
      <c r="J116" s="184" t="str">
        <f ca="1">IF(ISERROR($V116),"",OFFSET('Smelter Look-up'!$I$4,$V116-4,0))</f>
        <v>São Paulo</v>
      </c>
      <c r="K116" s="225"/>
      <c r="L116" s="225"/>
      <c r="M116" s="225"/>
      <c r="N116" s="225"/>
      <c r="O116" s="225"/>
      <c r="P116" s="185"/>
      <c r="Q116" s="226"/>
      <c r="R116" s="182" t="str">
        <f ca="1">IF(ISERROR($V116),"",OFFSET('Smelter Look-up'!$C$4,$V116-4,0)&amp;"")</f>
        <v>Soft Metais Ltda.</v>
      </c>
      <c r="S116" s="181" t="str">
        <f t="shared" ca="1" si="15"/>
        <v>BR</v>
      </c>
      <c r="T116" s="181" t="str">
        <f ca="1">IF(B116="","",IF(ISERROR(MATCH($J116,SorP!$B$1:$B$6230,0)),"",INDIRECT("'SorP'!$A$"&amp;MATCH($J116,SorP!$B$1:$B$6230,0))))</f>
        <v>BR-SP</v>
      </c>
      <c r="U116" s="201"/>
      <c r="V116" s="227">
        <f ca="1">IF(C116="",NA(),IF(OR(C116="Smelter not listed",C116="Smelter not yet identified"),MATCH($B116&amp;$D116,'Smelter Look-up'!$J:$J,0),MATCH($B116&amp;$C116,'Smelter Look-up'!$J:$J,0)))</f>
        <v>518</v>
      </c>
      <c r="X116" s="228">
        <f t="shared" ca="1" si="16"/>
        <v>0</v>
      </c>
      <c r="AB116" s="229" t="str">
        <f t="shared" ca="1" si="17"/>
        <v>TinSoft Metais Ltda.</v>
      </c>
    </row>
    <row r="117" spans="1:28" s="228" customFormat="1" ht="63">
      <c r="A117" s="181" t="s">
        <v>730</v>
      </c>
      <c r="B117" s="182" t="str">
        <f ca="1">IF(LEN(A117)=0,"",INDEX('Smelter Look-up'!$A:$A,MATCH($A117,'Smelter Look-up'!$E:$E,0)))</f>
        <v>Gold</v>
      </c>
      <c r="C117" s="186" t="str">
        <f ca="1">IF(LEN(A117)=0,"",INDEX('Smelter Look-up'!$C:$C,MATCH($A117,'Smelter Look-up'!$E:$E,0)))</f>
        <v>Solar Applied Materials Technology Corp.</v>
      </c>
      <c r="D117" s="233"/>
      <c r="E117" s="182" t="str">
        <f ca="1">IF(ISERROR($V117),"",OFFSET('Smelter Look-up'!$D$4,$V117-4,0)&amp;"")</f>
        <v>TAIWAN, PROVINCE OF CHINA</v>
      </c>
      <c r="F117" s="182" t="str">
        <f ca="1">IF(ISERROR($V117),"",OFFSET('Smelter Look-up'!$E$4,$V117-4,0))</f>
        <v>CID001761</v>
      </c>
      <c r="G117" s="182" t="str">
        <f ca="1">IF(C117=$X$4,IF(ISERROR($V117),"Enter smelter details","RMI"),IF(ISERROR($V117),"",OFFSET('Smelter Look-up'!$F$4,$V117-4,0)))</f>
        <v>RMI</v>
      </c>
      <c r="H117" s="183">
        <f ca="1">IF(ISERROR($V117),"",OFFSET('Smelter Look-up'!$G$4,$V117-4,0))</f>
        <v>0</v>
      </c>
      <c r="I117" s="184" t="str">
        <f ca="1">IF(ISERROR($V117),"",OFFSET('Smelter Look-up'!$H$4,$V117-4,0))</f>
        <v>Tainan City</v>
      </c>
      <c r="J117" s="184" t="str">
        <f ca="1">IF(ISERROR($V117),"",OFFSET('Smelter Look-up'!$I$4,$V117-4,0))</f>
        <v>Tainan</v>
      </c>
      <c r="K117" s="225"/>
      <c r="L117" s="225"/>
      <c r="M117" s="225"/>
      <c r="N117" s="225"/>
      <c r="O117" s="225"/>
      <c r="P117" s="185"/>
      <c r="Q117" s="226"/>
      <c r="R117" s="182" t="str">
        <f ca="1">IF(ISERROR($V117),"",OFFSET('Smelter Look-up'!$C$4,$V117-4,0)&amp;"")</f>
        <v>Solar Applied Materials Technology Corp.</v>
      </c>
      <c r="S117" s="181" t="str">
        <f t="shared" ca="1" si="15"/>
        <v>TW</v>
      </c>
      <c r="T117" s="181" t="str">
        <f ca="1">IF(B117="","",IF(ISERROR(MATCH($J117,SorP!$B$1:$B$6230,0)),"",INDIRECT("'SorP'!$A$"&amp;MATCH($J117,SorP!$B$1:$B$6230,0))))</f>
        <v>TW-TNN</v>
      </c>
      <c r="U117" s="201"/>
      <c r="V117" s="227">
        <f ca="1">IF(C117="",NA(),IF(OR(C117="Smelter not listed",C117="Smelter not yet identified"),MATCH($B117&amp;$D117,'Smelter Look-up'!$J:$J,0),MATCH($B117&amp;$C117,'Smelter Look-up'!$J:$J,0)))</f>
        <v>258</v>
      </c>
      <c r="X117" s="228">
        <f t="shared" ca="1" si="16"/>
        <v>0</v>
      </c>
      <c r="AB117" s="229" t="str">
        <f t="shared" ca="1" si="17"/>
        <v>GoldSolar Applied Materials Technology Corp.</v>
      </c>
    </row>
    <row r="118" spans="1:28" s="228" customFormat="1" ht="63">
      <c r="A118" s="181" t="s">
        <v>731</v>
      </c>
      <c r="B118" s="182" t="str">
        <f ca="1">IF(LEN(A118)=0,"",INDEX('Smelter Look-up'!$A:$A,MATCH($A118,'Smelter Look-up'!$E:$E,0)))</f>
        <v>Gold</v>
      </c>
      <c r="C118" s="186" t="str">
        <f ca="1">IF(LEN(A118)=0,"",INDEX('Smelter Look-up'!$C:$C,MATCH($A118,'Smelter Look-up'!$E:$E,0)))</f>
        <v>Sumitomo Metal Mining Co., Ltd.</v>
      </c>
      <c r="D118" s="233"/>
      <c r="E118" s="182" t="str">
        <f ca="1">IF(ISERROR($V118),"",OFFSET('Smelter Look-up'!$D$4,$V118-4,0)&amp;"")</f>
        <v>JAPAN</v>
      </c>
      <c r="F118" s="182" t="str">
        <f ca="1">IF(ISERROR($V118),"",OFFSET('Smelter Look-up'!$E$4,$V118-4,0))</f>
        <v>CID001798</v>
      </c>
      <c r="G118" s="182" t="str">
        <f ca="1">IF(C118=$X$4,IF(ISERROR($V118),"Enter smelter details","RMI"),IF(ISERROR($V118),"",OFFSET('Smelter Look-up'!$F$4,$V118-4,0)))</f>
        <v>RMI</v>
      </c>
      <c r="H118" s="183">
        <f ca="1">IF(ISERROR($V118),"",OFFSET('Smelter Look-up'!$G$4,$V118-4,0))</f>
        <v>0</v>
      </c>
      <c r="I118" s="184" t="str">
        <f ca="1">IF(ISERROR($V118),"",OFFSET('Smelter Look-up'!$H$4,$V118-4,0))</f>
        <v>Saijo</v>
      </c>
      <c r="J118" s="184" t="str">
        <f ca="1">IF(ISERROR($V118),"",OFFSET('Smelter Look-up'!$I$4,$V118-4,0))</f>
        <v>Ehime</v>
      </c>
      <c r="K118" s="225"/>
      <c r="L118" s="225"/>
      <c r="M118" s="225"/>
      <c r="N118" s="225"/>
      <c r="O118" s="225"/>
      <c r="P118" s="185"/>
      <c r="Q118" s="226"/>
      <c r="R118" s="182" t="str">
        <f ca="1">IF(ISERROR($V118),"",OFFSET('Smelter Look-up'!$C$4,$V118-4,0)&amp;"")</f>
        <v>Sumitomo Metal Mining Co., Ltd.</v>
      </c>
      <c r="S118" s="181" t="str">
        <f t="shared" ca="1" si="15"/>
        <v>JP</v>
      </c>
      <c r="T118" s="181" t="str">
        <f ca="1">IF(B118="","",IF(ISERROR(MATCH($J118,SorP!$B$1:$B$6230,0)),"",INDIRECT("'SorP'!$A$"&amp;MATCH($J118,SorP!$B$1:$B$6230,0))))</f>
        <v>JP-38</v>
      </c>
      <c r="U118" s="201"/>
      <c r="V118" s="227">
        <f ca="1">IF(C118="",NA(),IF(OR(C118="Smelter not listed",C118="Smelter not yet identified"),MATCH($B118&amp;$D118,'Smelter Look-up'!$J:$J,0),MATCH($B118&amp;$C118,'Smelter Look-up'!$J:$J,0)))</f>
        <v>265</v>
      </c>
      <c r="X118" s="228">
        <f t="shared" ca="1" si="16"/>
        <v>0</v>
      </c>
      <c r="AB118" s="229" t="str">
        <f t="shared" ca="1" si="17"/>
        <v>GoldSumitomo Metal Mining Co., Ltd.</v>
      </c>
    </row>
    <row r="119" spans="1:28" s="228" customFormat="1" ht="63">
      <c r="A119" s="181" t="s">
        <v>763</v>
      </c>
      <c r="B119" s="182" t="str">
        <f ca="1">IF(LEN(A119)=0,"",INDEX('Smelter Look-up'!$A:$A,MATCH($A119,'Smelter Look-up'!$E:$E,0)))</f>
        <v>Tantalum</v>
      </c>
      <c r="C119" s="186" t="str">
        <f ca="1">IF(LEN(A119)=0,"",INDEX('Smelter Look-up'!$C:$C,MATCH($A119,'Smelter Look-up'!$E:$E,0)))</f>
        <v>Taki Chemical Co., Ltd.</v>
      </c>
      <c r="D119" s="233"/>
      <c r="E119" s="182" t="str">
        <f ca="1">IF(ISERROR($V119),"",OFFSET('Smelter Look-up'!$D$4,$V119-4,0)&amp;"")</f>
        <v>JAPAN</v>
      </c>
      <c r="F119" s="182" t="str">
        <f ca="1">IF(ISERROR($V119),"",OFFSET('Smelter Look-up'!$E$4,$V119-4,0))</f>
        <v>CID001869</v>
      </c>
      <c r="G119" s="182" t="str">
        <f ca="1">IF(C119=$X$4,IF(ISERROR($V119),"Enter smelter details","RMI"),IF(ISERROR($V119),"",OFFSET('Smelter Look-up'!$F$4,$V119-4,0)))</f>
        <v>RMI</v>
      </c>
      <c r="H119" s="183">
        <f ca="1">IF(ISERROR($V119),"",OFFSET('Smelter Look-up'!$G$4,$V119-4,0))</f>
        <v>0</v>
      </c>
      <c r="I119" s="184" t="str">
        <f ca="1">IF(ISERROR($V119),"",OFFSET('Smelter Look-up'!$H$4,$V119-4,0))</f>
        <v>Harima</v>
      </c>
      <c r="J119" s="184" t="str">
        <f ca="1">IF(ISERROR($V119),"",OFFSET('Smelter Look-up'!$I$4,$V119-4,0))</f>
        <v>Hyogo</v>
      </c>
      <c r="K119" s="225"/>
      <c r="L119" s="225"/>
      <c r="M119" s="225"/>
      <c r="N119" s="225"/>
      <c r="O119" s="225"/>
      <c r="P119" s="185"/>
      <c r="Q119" s="226"/>
      <c r="R119" s="182" t="str">
        <f ca="1">IF(ISERROR($V119),"",OFFSET('Smelter Look-up'!$C$4,$V119-4,0)&amp;"")</f>
        <v>Taki Chemical Co., Ltd.</v>
      </c>
      <c r="S119" s="181" t="str">
        <f t="shared" ca="1" si="15"/>
        <v>JP</v>
      </c>
      <c r="T119" s="181" t="str">
        <f ca="1">IF(B119="","",IF(ISERROR(MATCH($J119,SorP!$B$1:$B$6230,0)),"",INDIRECT("'SorP'!$A$"&amp;MATCH($J119,SorP!$B$1:$B$6230,0))))</f>
        <v>JP-28</v>
      </c>
      <c r="U119" s="201"/>
      <c r="V119" s="227">
        <f ca="1">IF(C119="",NA(),IF(OR(C119="Smelter not listed",C119="Smelter not yet identified"),MATCH($B119&amp;$D119,'Smelter Look-up'!$J:$J,0),MATCH($B119&amp;$C119,'Smelter Look-up'!$J:$J,0)))</f>
        <v>372</v>
      </c>
      <c r="X119" s="228">
        <f t="shared" ca="1" si="16"/>
        <v>0</v>
      </c>
      <c r="AB119" s="229" t="str">
        <f t="shared" ca="1" si="17"/>
        <v>TantalumTaki Chemical Co., Ltd.</v>
      </c>
    </row>
    <row r="120" spans="1:28" s="228" customFormat="1" ht="63">
      <c r="A120" s="181" t="s">
        <v>732</v>
      </c>
      <c r="B120" s="182" t="str">
        <f ca="1">IF(LEN(A120)=0,"",INDEX('Smelter Look-up'!$A:$A,MATCH($A120,'Smelter Look-up'!$E:$E,0)))</f>
        <v>Gold</v>
      </c>
      <c r="C120" s="186" t="str">
        <f ca="1">IF(LEN(A120)=0,"",INDEX('Smelter Look-up'!$C:$C,MATCH($A120,'Smelter Look-up'!$E:$E,0)))</f>
        <v>Tanaka Kikinzoku Kogyo K.K.</v>
      </c>
      <c r="D120" s="233"/>
      <c r="E120" s="182" t="str">
        <f ca="1">IF(ISERROR($V120),"",OFFSET('Smelter Look-up'!$D$4,$V120-4,0)&amp;"")</f>
        <v>JAPAN</v>
      </c>
      <c r="F120" s="182" t="str">
        <f ca="1">IF(ISERROR($V120),"",OFFSET('Smelter Look-up'!$E$4,$V120-4,0))</f>
        <v>CID001875</v>
      </c>
      <c r="G120" s="182" t="str">
        <f ca="1">IF(C120=$X$4,IF(ISERROR($V120),"Enter smelter details","RMI"),IF(ISERROR($V120),"",OFFSET('Smelter Look-up'!$F$4,$V120-4,0)))</f>
        <v>RMI</v>
      </c>
      <c r="H120" s="183">
        <f ca="1">IF(ISERROR($V120),"",OFFSET('Smelter Look-up'!$G$4,$V120-4,0))</f>
        <v>0</v>
      </c>
      <c r="I120" s="184" t="str">
        <f ca="1">IF(ISERROR($V120),"",OFFSET('Smelter Look-up'!$H$4,$V120-4,0))</f>
        <v>Hiratsuka</v>
      </c>
      <c r="J120" s="184" t="str">
        <f ca="1">IF(ISERROR($V120),"",OFFSET('Smelter Look-up'!$I$4,$V120-4,0))</f>
        <v>Kanagawa</v>
      </c>
      <c r="K120" s="225"/>
      <c r="L120" s="225"/>
      <c r="M120" s="225"/>
      <c r="N120" s="225"/>
      <c r="O120" s="225"/>
      <c r="P120" s="185"/>
      <c r="Q120" s="226"/>
      <c r="R120" s="182" t="str">
        <f ca="1">IF(ISERROR($V120),"",OFFSET('Smelter Look-up'!$C$4,$V120-4,0)&amp;"")</f>
        <v>Tanaka Kikinzoku Kogyo K.K.</v>
      </c>
      <c r="S120" s="181" t="str">
        <f t="shared" ca="1" si="15"/>
        <v>JP</v>
      </c>
      <c r="T120" s="181" t="str">
        <f ca="1">IF(B120="","",IF(ISERROR(MATCH($J120,SorP!$B$1:$B$6230,0)),"",INDIRECT("'SorP'!$A$"&amp;MATCH($J120,SorP!$B$1:$B$6230,0))))</f>
        <v>JP-14</v>
      </c>
      <c r="U120" s="201"/>
      <c r="V120" s="227">
        <f ca="1">IF(C120="",NA(),IF(OR(C120="Smelter not listed",C120="Smelter not yet identified"),MATCH($B120&amp;$D120,'Smelter Look-up'!$J:$J,0),MATCH($B120&amp;$C120,'Smelter Look-up'!$J:$J,0)))</f>
        <v>278</v>
      </c>
      <c r="X120" s="228">
        <f t="shared" ca="1" si="16"/>
        <v>0</v>
      </c>
      <c r="AB120" s="229" t="str">
        <f t="shared" ca="1" si="17"/>
        <v>GoldTanaka Kikinzoku Kogyo K.K.</v>
      </c>
    </row>
    <row r="121" spans="1:28" s="228" customFormat="1" ht="37.799999999999997">
      <c r="A121" s="181" t="s">
        <v>764</v>
      </c>
      <c r="B121" s="182" t="str">
        <f ca="1">IF(LEN(A121)=0,"",INDEX('Smelter Look-up'!$A:$A,MATCH($A121,'Smelter Look-up'!$E:$E,0)))</f>
        <v>Tantalum</v>
      </c>
      <c r="C121" s="186" t="str">
        <f ca="1">IF(LEN(A121)=0,"",INDEX('Smelter Look-up'!$C:$C,MATCH($A121,'Smelter Look-up'!$E:$E,0)))</f>
        <v>Telex Metals</v>
      </c>
      <c r="D121" s="233"/>
      <c r="E121" s="182" t="str">
        <f ca="1">IF(ISERROR($V121),"",OFFSET('Smelter Look-up'!$D$4,$V121-4,0)&amp;"")</f>
        <v>UNITED STATES OF AMERICA</v>
      </c>
      <c r="F121" s="182" t="str">
        <f ca="1">IF(ISERROR($V121),"",OFFSET('Smelter Look-up'!$E$4,$V121-4,0))</f>
        <v>CID001891</v>
      </c>
      <c r="G121" s="182" t="str">
        <f ca="1">IF(C121=$X$4,IF(ISERROR($V121),"Enter smelter details","RMI"),IF(ISERROR($V121),"",OFFSET('Smelter Look-up'!$F$4,$V121-4,0)))</f>
        <v>RMI</v>
      </c>
      <c r="H121" s="183">
        <f ca="1">IF(ISERROR($V121),"",OFFSET('Smelter Look-up'!$G$4,$V121-4,0))</f>
        <v>0</v>
      </c>
      <c r="I121" s="184" t="str">
        <f ca="1">IF(ISERROR($V121),"",OFFSET('Smelter Look-up'!$H$4,$V121-4,0))</f>
        <v>Croydon</v>
      </c>
      <c r="J121" s="184" t="str">
        <f ca="1">IF(ISERROR($V121),"",OFFSET('Smelter Look-up'!$I$4,$V121-4,0))</f>
        <v>Pennsylvania</v>
      </c>
      <c r="K121" s="225"/>
      <c r="L121" s="225"/>
      <c r="M121" s="225"/>
      <c r="N121" s="225"/>
      <c r="O121" s="225"/>
      <c r="P121" s="185"/>
      <c r="Q121" s="226"/>
      <c r="R121" s="182" t="str">
        <f ca="1">IF(ISERROR($V121),"",OFFSET('Smelter Look-up'!$C$4,$V121-4,0)&amp;"")</f>
        <v>Telex Metals</v>
      </c>
      <c r="S121" s="181" t="str">
        <f t="shared" ca="1" si="15"/>
        <v>US</v>
      </c>
      <c r="T121" s="181" t="str">
        <f ca="1">IF(B121="","",IF(ISERROR(MATCH($J121,SorP!$B$1:$B$6230,0)),"",INDIRECT("'SorP'!$A$"&amp;MATCH($J121,SorP!$B$1:$B$6230,0))))</f>
        <v>US-PA</v>
      </c>
      <c r="U121" s="201"/>
      <c r="V121" s="227">
        <f ca="1">IF(C121="",NA(),IF(OR(C121="Smelter not listed",C121="Smelter not yet identified"),MATCH($B121&amp;$D121,'Smelter Look-up'!$J:$J,0),MATCH($B121&amp;$C121,'Smelter Look-up'!$J:$J,0)))</f>
        <v>378</v>
      </c>
      <c r="X121" s="228">
        <f t="shared" ca="1" si="16"/>
        <v>0</v>
      </c>
      <c r="AB121" s="229" t="str">
        <f t="shared" ca="1" si="17"/>
        <v>TantalumTelex Metals</v>
      </c>
    </row>
    <row r="122" spans="1:28" s="228" customFormat="1" ht="25.2">
      <c r="A122" s="181" t="s">
        <v>788</v>
      </c>
      <c r="B122" s="182" t="str">
        <f ca="1">IF(LEN(A122)=0,"",INDEX('Smelter Look-up'!$A:$A,MATCH($A122,'Smelter Look-up'!$E:$E,0)))</f>
        <v>Tin</v>
      </c>
      <c r="C122" s="186" t="str">
        <f ca="1">IF(LEN(A122)=0,"",INDEX('Smelter Look-up'!$C:$C,MATCH($A122,'Smelter Look-up'!$E:$E,0)))</f>
        <v>Thaisarco</v>
      </c>
      <c r="D122" s="233"/>
      <c r="E122" s="182" t="str">
        <f ca="1">IF(ISERROR($V122),"",OFFSET('Smelter Look-up'!$D$4,$V122-4,0)&amp;"")</f>
        <v>THAILAND</v>
      </c>
      <c r="F122" s="182" t="str">
        <f ca="1">IF(ISERROR($V122),"",OFFSET('Smelter Look-up'!$E$4,$V122-4,0))</f>
        <v>CID001898</v>
      </c>
      <c r="G122" s="182" t="str">
        <f ca="1">IF(C122=$X$4,IF(ISERROR($V122),"Enter smelter details","RMI"),IF(ISERROR($V122),"",OFFSET('Smelter Look-up'!$F$4,$V122-4,0)))</f>
        <v>RMI</v>
      </c>
      <c r="H122" s="183">
        <f ca="1">IF(ISERROR($V122),"",OFFSET('Smelter Look-up'!$G$4,$V122-4,0))</f>
        <v>0</v>
      </c>
      <c r="I122" s="184" t="str">
        <f ca="1">IF(ISERROR($V122),"",OFFSET('Smelter Look-up'!$H$4,$V122-4,0))</f>
        <v>Amphur Muang</v>
      </c>
      <c r="J122" s="184" t="str">
        <f ca="1">IF(ISERROR($V122),"",OFFSET('Smelter Look-up'!$I$4,$V122-4,0))</f>
        <v>Phuket</v>
      </c>
      <c r="K122" s="225"/>
      <c r="L122" s="225"/>
      <c r="M122" s="225"/>
      <c r="N122" s="225"/>
      <c r="O122" s="225"/>
      <c r="P122" s="185"/>
      <c r="Q122" s="226"/>
      <c r="R122" s="182" t="str">
        <f ca="1">IF(ISERROR($V122),"",OFFSET('Smelter Look-up'!$C$4,$V122-4,0)&amp;"")</f>
        <v>Thaisarco</v>
      </c>
      <c r="S122" s="181" t="str">
        <f t="shared" ca="1" si="15"/>
        <v>TH</v>
      </c>
      <c r="T122" s="181" t="str">
        <f ca="1">IF(B122="","",IF(ISERROR(MATCH($J122,SorP!$B$1:$B$6230,0)),"",INDIRECT("'SorP'!$A$"&amp;MATCH($J122,SorP!$B$1:$B$6230,0))))</f>
        <v>TH-83</v>
      </c>
      <c r="U122" s="201"/>
      <c r="V122" s="227">
        <f ca="1">IF(C122="",NA(),IF(OR(C122="Smelter not listed",C122="Smelter not yet identified"),MATCH($B122&amp;$D122,'Smelter Look-up'!$J:$J,0),MATCH($B122&amp;$C122,'Smelter Look-up'!$J:$J,0)))</f>
        <v>523</v>
      </c>
      <c r="X122" s="228">
        <f t="shared" ca="1" si="16"/>
        <v>0</v>
      </c>
      <c r="AB122" s="229" t="str">
        <f t="shared" ca="1" si="17"/>
        <v>TinThaisarco</v>
      </c>
    </row>
    <row r="123" spans="1:28" s="228" customFormat="1" ht="88.2">
      <c r="A123" s="181" t="s">
        <v>1813</v>
      </c>
      <c r="B123" s="182" t="str">
        <f ca="1">IF(LEN(A123)=0,"",INDEX('Smelter Look-up'!$A:$A,MATCH($A123,'Smelter Look-up'!$E:$E,0)))</f>
        <v>Tin</v>
      </c>
      <c r="C123" s="186" t="str">
        <f ca="1">IF(LEN(A123)=0,"",INDEX('Smelter Look-up'!$C:$C,MATCH($A123,'Smelter Look-up'!$E:$E,0)))</f>
        <v>Gejiu Yunxin Nonferrous Electrolysis Co., Ltd.</v>
      </c>
      <c r="D123" s="233"/>
      <c r="E123" s="182" t="str">
        <f ca="1">IF(ISERROR($V123),"",OFFSET('Smelter Look-up'!$D$4,$V123-4,0)&amp;"")</f>
        <v>CHINA</v>
      </c>
      <c r="F123" s="182" t="str">
        <f ca="1">IF(ISERROR($V123),"",OFFSET('Smelter Look-up'!$E$4,$V123-4,0))</f>
        <v>CID001908</v>
      </c>
      <c r="G123" s="182" t="str">
        <f ca="1">IF(C123=$X$4,IF(ISERROR($V123),"Enter smelter details","RMI"),IF(ISERROR($V123),"",OFFSET('Smelter Look-up'!$F$4,$V123-4,0)))</f>
        <v>RMI</v>
      </c>
      <c r="H123" s="183">
        <f ca="1">IF(ISERROR($V123),"",OFFSET('Smelter Look-up'!$G$4,$V123-4,0))</f>
        <v>0</v>
      </c>
      <c r="I123" s="184" t="str">
        <f ca="1">IF(ISERROR($V123),"",OFFSET('Smelter Look-up'!$H$4,$V123-4,0))</f>
        <v>Gejiu</v>
      </c>
      <c r="J123" s="184" t="str">
        <f ca="1">IF(ISERROR($V123),"",OFFSET('Smelter Look-up'!$I$4,$V123-4,0))</f>
        <v>Yunnan Sheng</v>
      </c>
      <c r="K123" s="225"/>
      <c r="L123" s="225"/>
      <c r="M123" s="225"/>
      <c r="N123" s="225"/>
      <c r="O123" s="225"/>
      <c r="P123" s="185"/>
      <c r="Q123" s="226"/>
      <c r="R123" s="182" t="str">
        <f ca="1">IF(ISERROR($V123),"",OFFSET('Smelter Look-up'!$C$4,$V123-4,0)&amp;"")</f>
        <v>Gejiu Yunxin Nonferrous Electrolysis Co., Ltd.</v>
      </c>
      <c r="S123" s="181" t="str">
        <f t="shared" ca="1" si="15"/>
        <v>CN</v>
      </c>
      <c r="T123" s="181" t="str">
        <f ca="1">IF(B123="","",IF(ISERROR(MATCH($J123,SorP!$B$1:$B$6230,0)),"",INDIRECT("'SorP'!$A$"&amp;MATCH($J123,SorP!$B$1:$B$6230,0))))</f>
        <v>CN-YN</v>
      </c>
      <c r="U123" s="201"/>
      <c r="V123" s="227">
        <f ca="1">IF(C123="",NA(),IF(OR(C123="Smelter not listed",C123="Smelter not yet identified"),MATCH($B123&amp;$D123,'Smelter Look-up'!$J:$J,0),MATCH($B123&amp;$C123,'Smelter Look-up'!$J:$J,0)))</f>
        <v>434</v>
      </c>
      <c r="X123" s="228">
        <f t="shared" ca="1" si="16"/>
        <v>0</v>
      </c>
      <c r="AB123" s="229" t="str">
        <f t="shared" ca="1" si="17"/>
        <v>TinGejiu Yunxin Nonferrous Electrolysis Co., Ltd.</v>
      </c>
    </row>
    <row r="124" spans="1:28" s="228" customFormat="1" ht="63">
      <c r="A124" s="181" t="s">
        <v>734</v>
      </c>
      <c r="B124" s="182" t="str">
        <f ca="1">IF(LEN(A124)=0,"",INDEX('Smelter Look-up'!$A:$A,MATCH($A124,'Smelter Look-up'!$E:$E,0)))</f>
        <v>Gold</v>
      </c>
      <c r="C124" s="186" t="str">
        <f ca="1">IF(LEN(A124)=0,"",INDEX('Smelter Look-up'!$C:$C,MATCH($A124,'Smelter Look-up'!$E:$E,0)))</f>
        <v>Shandong Gold Smelting Co., Ltd.</v>
      </c>
      <c r="D124" s="233"/>
      <c r="E124" s="182" t="str">
        <f ca="1">IF(ISERROR($V124),"",OFFSET('Smelter Look-up'!$D$4,$V124-4,0)&amp;"")</f>
        <v>CHINA</v>
      </c>
      <c r="F124" s="182" t="str">
        <f ca="1">IF(ISERROR($V124),"",OFFSET('Smelter Look-up'!$E$4,$V124-4,0))</f>
        <v>CID001916</v>
      </c>
      <c r="G124" s="182" t="str">
        <f ca="1">IF(C124=$X$4,IF(ISERROR($V124),"Enter smelter details","RMI"),IF(ISERROR($V124),"",OFFSET('Smelter Look-up'!$F$4,$V124-4,0)))</f>
        <v>RMI</v>
      </c>
      <c r="H124" s="183">
        <f ca="1">IF(ISERROR($V124),"",OFFSET('Smelter Look-up'!$G$4,$V124-4,0))</f>
        <v>0</v>
      </c>
      <c r="I124" s="184" t="str">
        <f ca="1">IF(ISERROR($V124),"",OFFSET('Smelter Look-up'!$H$4,$V124-4,0))</f>
        <v>Laizhou</v>
      </c>
      <c r="J124" s="184" t="str">
        <f ca="1">IF(ISERROR($V124),"",OFFSET('Smelter Look-up'!$I$4,$V124-4,0))</f>
        <v>Shandong Sheng</v>
      </c>
      <c r="K124" s="225"/>
      <c r="L124" s="225"/>
      <c r="M124" s="225"/>
      <c r="N124" s="225"/>
      <c r="O124" s="225"/>
      <c r="P124" s="185"/>
      <c r="Q124" s="226"/>
      <c r="R124" s="182" t="str">
        <f ca="1">IF(ISERROR($V124),"",OFFSET('Smelter Look-up'!$C$4,$V124-4,0)&amp;"")</f>
        <v>Shandong Gold Smelting Co., Ltd.</v>
      </c>
      <c r="S124" s="181" t="str">
        <f t="shared" ca="1" si="15"/>
        <v>CN</v>
      </c>
      <c r="T124" s="181" t="str">
        <f ca="1">IF(B124="","",IF(ISERROR(MATCH($J124,SorP!$B$1:$B$6230,0)),"",INDIRECT("'SorP'!$A$"&amp;MATCH($J124,SorP!$B$1:$B$6230,0))))</f>
        <v>CN-SD</v>
      </c>
      <c r="U124" s="201"/>
      <c r="V124" s="227">
        <f ca="1">IF(C124="",NA(),IF(OR(C124="Smelter not listed",C124="Smelter not yet identified"),MATCH($B124&amp;$D124,'Smelter Look-up'!$J:$J,0),MATCH($B124&amp;$C124,'Smelter Look-up'!$J:$J,0)))</f>
        <v>239</v>
      </c>
      <c r="X124" s="228">
        <f t="shared" ca="1" si="16"/>
        <v>0</v>
      </c>
      <c r="AB124" s="229" t="str">
        <f t="shared" ca="1" si="17"/>
        <v>GoldShandong Gold Smelting Co., Ltd.</v>
      </c>
    </row>
    <row r="125" spans="1:28" s="228" customFormat="1" ht="50.4">
      <c r="A125" s="181" t="s">
        <v>735</v>
      </c>
      <c r="B125" s="182" t="str">
        <f ca="1">IF(LEN(A125)=0,"",INDEX('Smelter Look-up'!$A:$A,MATCH($A125,'Smelter Look-up'!$E:$E,0)))</f>
        <v>Gold</v>
      </c>
      <c r="C125" s="186" t="str">
        <f ca="1">IF(LEN(A125)=0,"",INDEX('Smelter Look-up'!$C:$C,MATCH($A125,'Smelter Look-up'!$E:$E,0)))</f>
        <v>Tokuriki Honten Co., Ltd.</v>
      </c>
      <c r="D125" s="233"/>
      <c r="E125" s="182" t="str">
        <f ca="1">IF(ISERROR($V125),"",OFFSET('Smelter Look-up'!$D$4,$V125-4,0)&amp;"")</f>
        <v>JAPAN</v>
      </c>
      <c r="F125" s="182" t="str">
        <f ca="1">IF(ISERROR($V125),"",OFFSET('Smelter Look-up'!$E$4,$V125-4,0))</f>
        <v>CID001938</v>
      </c>
      <c r="G125" s="182" t="str">
        <f ca="1">IF(C125=$X$4,IF(ISERROR($V125),"Enter smelter details","RMI"),IF(ISERROR($V125),"",OFFSET('Smelter Look-up'!$F$4,$V125-4,0)))</f>
        <v>RMI</v>
      </c>
      <c r="H125" s="183">
        <f ca="1">IF(ISERROR($V125),"",OFFSET('Smelter Look-up'!$G$4,$V125-4,0))</f>
        <v>0</v>
      </c>
      <c r="I125" s="184" t="str">
        <f ca="1">IF(ISERROR($V125),"",OFFSET('Smelter Look-up'!$H$4,$V125-4,0))</f>
        <v>Kuki</v>
      </c>
      <c r="J125" s="184" t="str">
        <f ca="1">IF(ISERROR($V125),"",OFFSET('Smelter Look-up'!$I$4,$V125-4,0))</f>
        <v>Saitama</v>
      </c>
      <c r="K125" s="225"/>
      <c r="L125" s="225"/>
      <c r="M125" s="225"/>
      <c r="N125" s="225"/>
      <c r="O125" s="225"/>
      <c r="P125" s="185"/>
      <c r="Q125" s="226"/>
      <c r="R125" s="182" t="str">
        <f ca="1">IF(ISERROR($V125),"",OFFSET('Smelter Look-up'!$C$4,$V125-4,0)&amp;"")</f>
        <v>Tokuriki Honten Co., Ltd.</v>
      </c>
      <c r="S125" s="181" t="str">
        <f t="shared" ca="1" si="15"/>
        <v>JP</v>
      </c>
      <c r="T125" s="181" t="str">
        <f ca="1">IF(B125="","",IF(ISERROR(MATCH($J125,SorP!$B$1:$B$6230,0)),"",INDIRECT("'SorP'!$A$"&amp;MATCH($J125,SorP!$B$1:$B$6230,0))))</f>
        <v>JP-11</v>
      </c>
      <c r="U125" s="201"/>
      <c r="V125" s="227">
        <f ca="1">IF(C125="",NA(),IF(OR(C125="Smelter not listed",C125="Smelter not yet identified"),MATCH($B125&amp;$D125,'Smelter Look-up'!$J:$J,0),MATCH($B125&amp;$C125,'Smelter Look-up'!$J:$J,0)))</f>
        <v>283</v>
      </c>
      <c r="X125" s="228">
        <f t="shared" ca="1" si="16"/>
        <v>0</v>
      </c>
      <c r="AB125" s="229" t="str">
        <f t="shared" ca="1" si="17"/>
        <v>GoldTokuriki Honten Co., Ltd.</v>
      </c>
    </row>
    <row r="126" spans="1:28" s="228" customFormat="1" ht="25.2">
      <c r="A126" s="181" t="s">
        <v>737</v>
      </c>
      <c r="B126" s="182" t="str">
        <f ca="1">IF(LEN(A126)=0,"",INDEX('Smelter Look-up'!$A:$A,MATCH($A126,'Smelter Look-up'!$E:$E,0)))</f>
        <v>Gold</v>
      </c>
      <c r="C126" s="186" t="str">
        <f ca="1">IF(LEN(A126)=0,"",INDEX('Smelter Look-up'!$C:$C,MATCH($A126,'Smelter Look-up'!$E:$E,0)))</f>
        <v>Torecom</v>
      </c>
      <c r="D126" s="233"/>
      <c r="E126" s="182" t="str">
        <f ca="1">IF(ISERROR($V126),"",OFFSET('Smelter Look-up'!$D$4,$V126-4,0)&amp;"")</f>
        <v>KOREA, REPUBLIC OF</v>
      </c>
      <c r="F126" s="182" t="str">
        <f ca="1">IF(ISERROR($V126),"",OFFSET('Smelter Look-up'!$E$4,$V126-4,0))</f>
        <v>CID001955</v>
      </c>
      <c r="G126" s="182" t="str">
        <f ca="1">IF(C126=$X$4,IF(ISERROR($V126),"Enter smelter details","RMI"),IF(ISERROR($V126),"",OFFSET('Smelter Look-up'!$F$4,$V126-4,0)))</f>
        <v>RMI</v>
      </c>
      <c r="H126" s="183">
        <f ca="1">IF(ISERROR($V126),"",OFFSET('Smelter Look-up'!$G$4,$V126-4,0))</f>
        <v>0</v>
      </c>
      <c r="I126" s="184" t="str">
        <f ca="1">IF(ISERROR($V126),"",OFFSET('Smelter Look-up'!$H$4,$V126-4,0))</f>
        <v>Asan</v>
      </c>
      <c r="J126" s="184" t="str">
        <f ca="1">IF(ISERROR($V126),"",OFFSET('Smelter Look-up'!$I$4,$V126-4,0))</f>
        <v>Chungcheongnam-do</v>
      </c>
      <c r="K126" s="225"/>
      <c r="L126" s="225"/>
      <c r="M126" s="225"/>
      <c r="N126" s="225"/>
      <c r="O126" s="225"/>
      <c r="P126" s="185"/>
      <c r="Q126" s="226"/>
      <c r="R126" s="182" t="str">
        <f ca="1">IF(ISERROR($V126),"",OFFSET('Smelter Look-up'!$C$4,$V126-4,0)&amp;"")</f>
        <v>Torecom</v>
      </c>
      <c r="S126" s="181" t="str">
        <f t="shared" ca="1" si="15"/>
        <v>KR</v>
      </c>
      <c r="T126" s="181" t="str">
        <f ca="1">IF(B126="","",IF(ISERROR(MATCH($J126,SorP!$B$1:$B$6230,0)),"",INDIRECT("'SorP'!$A$"&amp;MATCH($J126,SorP!$B$1:$B$6230,0))))</f>
        <v>KR-44</v>
      </c>
      <c r="U126" s="201"/>
      <c r="V126" s="227">
        <f ca="1">IF(C126="",NA(),IF(OR(C126="Smelter not listed",C126="Smelter not yet identified"),MATCH($B126&amp;$D126,'Smelter Look-up'!$J:$J,0),MATCH($B126&amp;$C126,'Smelter Look-up'!$J:$J,0)))</f>
        <v>288</v>
      </c>
      <c r="X126" s="228">
        <f t="shared" ca="1" si="16"/>
        <v>0</v>
      </c>
      <c r="AB126" s="229" t="str">
        <f t="shared" ca="1" si="17"/>
        <v>GoldTorecom</v>
      </c>
    </row>
    <row r="127" spans="1:28" s="228" customFormat="1" ht="75.599999999999994">
      <c r="A127" s="181" t="s">
        <v>765</v>
      </c>
      <c r="B127" s="182" t="str">
        <f ca="1">IF(LEN(A127)=0,"",INDEX('Smelter Look-up'!$A:$A,MATCH($A127,'Smelter Look-up'!$E:$E,0)))</f>
        <v>Tantalum</v>
      </c>
      <c r="C127" s="186" t="str">
        <f ca="1">IF(LEN(A127)=0,"",INDEX('Smelter Look-up'!$C:$C,MATCH($A127,'Smelter Look-up'!$E:$E,0)))</f>
        <v>Ulba Metallurgical Plant JSC</v>
      </c>
      <c r="D127" s="233"/>
      <c r="E127" s="182" t="str">
        <f ca="1">IF(ISERROR($V127),"",OFFSET('Smelter Look-up'!$D$4,$V127-4,0)&amp;"")</f>
        <v>KAZAKHSTAN</v>
      </c>
      <c r="F127" s="182" t="str">
        <f ca="1">IF(ISERROR($V127),"",OFFSET('Smelter Look-up'!$E$4,$V127-4,0))</f>
        <v>CID001969</v>
      </c>
      <c r="G127" s="182" t="str">
        <f ca="1">IF(C127=$X$4,IF(ISERROR($V127),"Enter smelter details","RMI"),IF(ISERROR($V127),"",OFFSET('Smelter Look-up'!$F$4,$V127-4,0)))</f>
        <v>RMI</v>
      </c>
      <c r="H127" s="183">
        <f ca="1">IF(ISERROR($V127),"",OFFSET('Smelter Look-up'!$G$4,$V127-4,0))</f>
        <v>0</v>
      </c>
      <c r="I127" s="184" t="str">
        <f ca="1">IF(ISERROR($V127),"",OFFSET('Smelter Look-up'!$H$4,$V127-4,0))</f>
        <v>Ust-Kamenogorsk</v>
      </c>
      <c r="J127" s="184" t="str">
        <f ca="1">IF(ISERROR($V127),"",OFFSET('Smelter Look-up'!$I$4,$V127-4,0))</f>
        <v>Qaraghandy oblysy</v>
      </c>
      <c r="K127" s="225"/>
      <c r="L127" s="225"/>
      <c r="M127" s="225"/>
      <c r="N127" s="225"/>
      <c r="O127" s="225"/>
      <c r="P127" s="185"/>
      <c r="Q127" s="226"/>
      <c r="R127" s="182" t="str">
        <f ca="1">IF(ISERROR($V127),"",OFFSET('Smelter Look-up'!$C$4,$V127-4,0)&amp;"")</f>
        <v>Ulba Metallurgical Plant JSC</v>
      </c>
      <c r="S127" s="181" t="str">
        <f t="shared" ca="1" si="15"/>
        <v>KZ</v>
      </c>
      <c r="T127" s="181" t="str">
        <f ca="1">IF(B127="","",IF(ISERROR(MATCH($J127,SorP!$B$1:$B$6230,0)),"",INDIRECT("'SorP'!$A$"&amp;MATCH($J127,SorP!$B$1:$B$6230,0))))</f>
        <v>KZ-KAR</v>
      </c>
      <c r="U127" s="201"/>
      <c r="V127" s="227">
        <f ca="1">IF(C127="",NA(),IF(OR(C127="Smelter not listed",C127="Smelter not yet identified"),MATCH($B127&amp;$D127,'Smelter Look-up'!$J:$J,0),MATCH($B127&amp;$C127,'Smelter Look-up'!$J:$J,0)))</f>
        <v>380</v>
      </c>
      <c r="X127" s="228">
        <f t="shared" ca="1" si="16"/>
        <v>0</v>
      </c>
      <c r="AB127" s="229" t="str">
        <f t="shared" ca="1" si="17"/>
        <v>TantalumUlba Metallurgical Plant JSC</v>
      </c>
    </row>
    <row r="128" spans="1:28" s="228" customFormat="1" ht="88.2">
      <c r="A128" s="181" t="s">
        <v>738</v>
      </c>
      <c r="B128" s="182" t="str">
        <f ca="1">IF(LEN(A128)=0,"",INDEX('Smelter Look-up'!$A:$A,MATCH($A128,'Smelter Look-up'!$E:$E,0)))</f>
        <v>Gold</v>
      </c>
      <c r="C128" s="186" t="str">
        <f ca="1">IF(LEN(A128)=0,"",INDEX('Smelter Look-up'!$C:$C,MATCH($A128,'Smelter Look-up'!$E:$E,0)))</f>
        <v>Umicore S.A. Business Unit Precious Metals Refining</v>
      </c>
      <c r="D128" s="233"/>
      <c r="E128" s="182" t="str">
        <f ca="1">IF(ISERROR($V128),"",OFFSET('Smelter Look-up'!$D$4,$V128-4,0)&amp;"")</f>
        <v>BELGIUM</v>
      </c>
      <c r="F128" s="182" t="str">
        <f ca="1">IF(ISERROR($V128),"",OFFSET('Smelter Look-up'!$E$4,$V128-4,0))</f>
        <v>CID001980</v>
      </c>
      <c r="G128" s="182" t="str">
        <f ca="1">IF(C128=$X$4,IF(ISERROR($V128),"Enter smelter details","RMI"),IF(ISERROR($V128),"",OFFSET('Smelter Look-up'!$F$4,$V128-4,0)))</f>
        <v>RMI</v>
      </c>
      <c r="H128" s="183">
        <f ca="1">IF(ISERROR($V128),"",OFFSET('Smelter Look-up'!$G$4,$V128-4,0))</f>
        <v>0</v>
      </c>
      <c r="I128" s="184" t="str">
        <f ca="1">IF(ISERROR($V128),"",OFFSET('Smelter Look-up'!$H$4,$V128-4,0))</f>
        <v>Hoboken</v>
      </c>
      <c r="J128" s="184" t="str">
        <f ca="1">IF(ISERROR($V128),"",OFFSET('Smelter Look-up'!$I$4,$V128-4,0))</f>
        <v>Antwerpen</v>
      </c>
      <c r="K128" s="225"/>
      <c r="L128" s="225"/>
      <c r="M128" s="225"/>
      <c r="N128" s="225"/>
      <c r="O128" s="225"/>
      <c r="P128" s="185"/>
      <c r="Q128" s="226"/>
      <c r="R128" s="182" t="str">
        <f ca="1">IF(ISERROR($V128),"",OFFSET('Smelter Look-up'!$C$4,$V128-4,0)&amp;"")</f>
        <v>Umicore S.A. Business Unit Precious Metals Refining</v>
      </c>
      <c r="S128" s="181" t="str">
        <f t="shared" ca="1" si="15"/>
        <v>BE</v>
      </c>
      <c r="T128" s="181" t="str">
        <f ca="1">IF(B128="","",IF(ISERROR(MATCH($J128,SorP!$B$1:$B$6230,0)),"",INDIRECT("'SorP'!$A$"&amp;MATCH($J128,SorP!$B$1:$B$6230,0))))</f>
        <v>BE-VAN</v>
      </c>
      <c r="U128" s="201"/>
      <c r="V128" s="227">
        <f ca="1">IF(C128="",NA(),IF(OR(C128="Smelter not listed",C128="Smelter not yet identified"),MATCH($B128&amp;$D128,'Smelter Look-up'!$J:$J,0),MATCH($B128&amp;$C128,'Smelter Look-up'!$J:$J,0)))</f>
        <v>293</v>
      </c>
      <c r="X128" s="228">
        <f t="shared" ca="1" si="16"/>
        <v>0</v>
      </c>
      <c r="AB128" s="229" t="str">
        <f t="shared" ca="1" si="17"/>
        <v>GoldUmicore S.A. Business Unit Precious Metals Refining</v>
      </c>
    </row>
    <row r="129" spans="1:28" s="228" customFormat="1" ht="75.599999999999994">
      <c r="A129" s="181" t="s">
        <v>739</v>
      </c>
      <c r="B129" s="182" t="str">
        <f ca="1">IF(LEN(A129)=0,"",INDEX('Smelter Look-up'!$A:$A,MATCH($A129,'Smelter Look-up'!$E:$E,0)))</f>
        <v>Gold</v>
      </c>
      <c r="C129" s="186" t="str">
        <f ca="1">IF(LEN(A129)=0,"",INDEX('Smelter Look-up'!$C:$C,MATCH($A129,'Smelter Look-up'!$E:$E,0)))</f>
        <v>United Precious Metal Refining, Inc.</v>
      </c>
      <c r="D129" s="233"/>
      <c r="E129" s="182" t="str">
        <f ca="1">IF(ISERROR($V129),"",OFFSET('Smelter Look-up'!$D$4,$V129-4,0)&amp;"")</f>
        <v>UNITED STATES OF AMERICA</v>
      </c>
      <c r="F129" s="182" t="str">
        <f ca="1">IF(ISERROR($V129),"",OFFSET('Smelter Look-up'!$E$4,$V129-4,0))</f>
        <v>CID001993</v>
      </c>
      <c r="G129" s="182" t="str">
        <f ca="1">IF(C129=$X$4,IF(ISERROR($V129),"Enter smelter details","RMI"),IF(ISERROR($V129),"",OFFSET('Smelter Look-up'!$F$4,$V129-4,0)))</f>
        <v>RMI</v>
      </c>
      <c r="H129" s="183">
        <f ca="1">IF(ISERROR($V129),"",OFFSET('Smelter Look-up'!$G$4,$V129-4,0))</f>
        <v>0</v>
      </c>
      <c r="I129" s="184" t="str">
        <f ca="1">IF(ISERROR($V129),"",OFFSET('Smelter Look-up'!$H$4,$V129-4,0))</f>
        <v>Alden</v>
      </c>
      <c r="J129" s="184" t="str">
        <f ca="1">IF(ISERROR($V129),"",OFFSET('Smelter Look-up'!$I$4,$V129-4,0))</f>
        <v>New York</v>
      </c>
      <c r="K129" s="225"/>
      <c r="L129" s="225"/>
      <c r="M129" s="225"/>
      <c r="N129" s="225"/>
      <c r="O129" s="225"/>
      <c r="P129" s="185"/>
      <c r="Q129" s="226"/>
      <c r="R129" s="182" t="str">
        <f ca="1">IF(ISERROR($V129),"",OFFSET('Smelter Look-up'!$C$4,$V129-4,0)&amp;"")</f>
        <v>United Precious Metal Refining, Inc.</v>
      </c>
      <c r="S129" s="181" t="str">
        <f t="shared" ca="1" si="15"/>
        <v>US</v>
      </c>
      <c r="T129" s="181" t="str">
        <f ca="1">IF(B129="","",IF(ISERROR(MATCH($J129,SorP!$B$1:$B$6230,0)),"",INDIRECT("'SorP'!$A$"&amp;MATCH($J129,SorP!$B$1:$B$6230,0))))</f>
        <v>US-NY</v>
      </c>
      <c r="U129" s="201"/>
      <c r="V129" s="227">
        <f ca="1">IF(C129="",NA(),IF(OR(C129="Smelter not listed",C129="Smelter not yet identified"),MATCH($B129&amp;$D129,'Smelter Look-up'!$J:$J,0),MATCH($B129&amp;$C129,'Smelter Look-up'!$J:$J,0)))</f>
        <v>294</v>
      </c>
      <c r="X129" s="228">
        <f t="shared" ca="1" si="16"/>
        <v>0</v>
      </c>
      <c r="AB129" s="229" t="str">
        <f t="shared" ca="1" si="17"/>
        <v>GoldUnited Precious Metal Refining, Inc.</v>
      </c>
    </row>
    <row r="130" spans="1:28" s="228" customFormat="1" ht="37.799999999999997">
      <c r="A130" s="181" t="s">
        <v>740</v>
      </c>
      <c r="B130" s="182" t="str">
        <f ca="1">IF(LEN(A130)=0,"",INDEX('Smelter Look-up'!$A:$A,MATCH($A130,'Smelter Look-up'!$E:$E,0)))</f>
        <v>Gold</v>
      </c>
      <c r="C130" s="186" t="str">
        <f ca="1">IF(LEN(A130)=0,"",INDEX('Smelter Look-up'!$C:$C,MATCH($A130,'Smelter Look-up'!$E:$E,0)))</f>
        <v>Valcambi S.A.</v>
      </c>
      <c r="D130" s="233"/>
      <c r="E130" s="182" t="str">
        <f ca="1">IF(ISERROR($V130),"",OFFSET('Smelter Look-up'!$D$4,$V130-4,0)&amp;"")</f>
        <v>SWITZERLAND</v>
      </c>
      <c r="F130" s="182" t="str">
        <f ca="1">IF(ISERROR($V130),"",OFFSET('Smelter Look-up'!$E$4,$V130-4,0))</f>
        <v>CID002003</v>
      </c>
      <c r="G130" s="182" t="str">
        <f ca="1">IF(C130=$X$4,IF(ISERROR($V130),"Enter smelter details","RMI"),IF(ISERROR($V130),"",OFFSET('Smelter Look-up'!$F$4,$V130-4,0)))</f>
        <v>RMI</v>
      </c>
      <c r="H130" s="183">
        <f ca="1">IF(ISERROR($V130),"",OFFSET('Smelter Look-up'!$G$4,$V130-4,0))</f>
        <v>0</v>
      </c>
      <c r="I130" s="184" t="str">
        <f ca="1">IF(ISERROR($V130),"",OFFSET('Smelter Look-up'!$H$4,$V130-4,0))</f>
        <v>Balerna</v>
      </c>
      <c r="J130" s="184" t="str">
        <f ca="1">IF(ISERROR($V130),"",OFFSET('Smelter Look-up'!$I$4,$V130-4,0))</f>
        <v>Ticino</v>
      </c>
      <c r="K130" s="225"/>
      <c r="L130" s="225"/>
      <c r="M130" s="225"/>
      <c r="N130" s="225"/>
      <c r="O130" s="225"/>
      <c r="P130" s="185"/>
      <c r="Q130" s="226"/>
      <c r="R130" s="182" t="str">
        <f ca="1">IF(ISERROR($V130),"",OFFSET('Smelter Look-up'!$C$4,$V130-4,0)&amp;"")</f>
        <v>Valcambi S.A.</v>
      </c>
      <c r="S130" s="181" t="str">
        <f t="shared" ca="1" si="15"/>
        <v>CH</v>
      </c>
      <c r="T130" s="181" t="str">
        <f ca="1">IF(B130="","",IF(ISERROR(MATCH($J130,SorP!$B$1:$B$6230,0)),"",INDIRECT("'SorP'!$A$"&amp;MATCH($J130,SorP!$B$1:$B$6230,0))))</f>
        <v>CH-TI</v>
      </c>
      <c r="U130" s="201"/>
      <c r="V130" s="227">
        <f ca="1">IF(C130="",NA(),IF(OR(C130="Smelter not listed",C130="Smelter not yet identified"),MATCH($B130&amp;$D130,'Smelter Look-up'!$J:$J,0),MATCH($B130&amp;$C130,'Smelter Look-up'!$J:$J,0)))</f>
        <v>295</v>
      </c>
      <c r="X130" s="228">
        <f t="shared" ca="1" si="16"/>
        <v>0</v>
      </c>
      <c r="AB130" s="229" t="str">
        <f t="shared" ca="1" si="17"/>
        <v>GoldValcambi S.A.</v>
      </c>
    </row>
    <row r="131" spans="1:28" s="228" customFormat="1" ht="88.2">
      <c r="A131" s="181" t="s">
        <v>741</v>
      </c>
      <c r="B131" s="182" t="str">
        <f ca="1">IF(LEN(A131)=0,"",INDEX('Smelter Look-up'!$A:$A,MATCH($A131,'Smelter Look-up'!$E:$E,0)))</f>
        <v>Gold</v>
      </c>
      <c r="C131" s="186" t="str">
        <f ca="1">IF(LEN(A131)=0,"",INDEX('Smelter Look-up'!$C:$C,MATCH($A131,'Smelter Look-up'!$E:$E,0)))</f>
        <v>Western Australian Mint (T/a The Perth Mint)</v>
      </c>
      <c r="D131" s="233"/>
      <c r="E131" s="182" t="str">
        <f ca="1">IF(ISERROR($V131),"",OFFSET('Smelter Look-up'!$D$4,$V131-4,0)&amp;"")</f>
        <v>AUSTRALIA</v>
      </c>
      <c r="F131" s="182" t="str">
        <f ca="1">IF(ISERROR($V131),"",OFFSET('Smelter Look-up'!$E$4,$V131-4,0))</f>
        <v>CID002030</v>
      </c>
      <c r="G131" s="182" t="str">
        <f ca="1">IF(C131=$X$4,IF(ISERROR($V131),"Enter smelter details","RMI"),IF(ISERROR($V131),"",OFFSET('Smelter Look-up'!$F$4,$V131-4,0)))</f>
        <v>RMI</v>
      </c>
      <c r="H131" s="183">
        <f ca="1">IF(ISERROR($V131),"",OFFSET('Smelter Look-up'!$G$4,$V131-4,0))</f>
        <v>0</v>
      </c>
      <c r="I131" s="184" t="str">
        <f ca="1">IF(ISERROR($V131),"",OFFSET('Smelter Look-up'!$H$4,$V131-4,0))</f>
        <v>Newburn</v>
      </c>
      <c r="J131" s="184" t="str">
        <f ca="1">IF(ISERROR($V131),"",OFFSET('Smelter Look-up'!$I$4,$V131-4,0))</f>
        <v>Western Australia</v>
      </c>
      <c r="K131" s="225"/>
      <c r="L131" s="225"/>
      <c r="M131" s="225"/>
      <c r="N131" s="225"/>
      <c r="O131" s="225"/>
      <c r="P131" s="185"/>
      <c r="Q131" s="226"/>
      <c r="R131" s="182" t="str">
        <f ca="1">IF(ISERROR($V131),"",OFFSET('Smelter Look-up'!$C$4,$V131-4,0)&amp;"")</f>
        <v>Western Australian Mint (T/a The Perth Mint)</v>
      </c>
      <c r="S131" s="181" t="str">
        <f t="shared" ca="1" si="15"/>
        <v>AU</v>
      </c>
      <c r="T131" s="181" t="str">
        <f ca="1">IF(B131="","",IF(ISERROR(MATCH($J131,SorP!$B$1:$B$6230,0)),"",INDIRECT("'SorP'!$A$"&amp;MATCH($J131,SorP!$B$1:$B$6230,0))))</f>
        <v>AU-WA</v>
      </c>
      <c r="U131" s="201"/>
      <c r="V131" s="227">
        <f ca="1">IF(C131="",NA(),IF(OR(C131="Smelter not listed",C131="Smelter not yet identified"),MATCH($B131&amp;$D131,'Smelter Look-up'!$J:$J,0),MATCH($B131&amp;$C131,'Smelter Look-up'!$J:$J,0)))</f>
        <v>298</v>
      </c>
      <c r="X131" s="228">
        <f t="shared" ca="1" si="16"/>
        <v>0</v>
      </c>
      <c r="AB131" s="229" t="str">
        <f t="shared" ca="1" si="17"/>
        <v>GoldWestern Australian Mint (T/a The Perth Mint)</v>
      </c>
    </row>
    <row r="132" spans="1:28" s="228" customFormat="1" ht="75.599999999999994">
      <c r="A132" s="181" t="s">
        <v>789</v>
      </c>
      <c r="B132" s="182" t="str">
        <f ca="1">IF(LEN(A132)=0,"",INDEX('Smelter Look-up'!$A:$A,MATCH($A132,'Smelter Look-up'!$E:$E,0)))</f>
        <v>Tin</v>
      </c>
      <c r="C132" s="186" t="str">
        <f ca="1">IF(LEN(A132)=0,"",INDEX('Smelter Look-up'!$C:$C,MATCH($A132,'Smelter Look-up'!$E:$E,0)))</f>
        <v>White Solder Metalurgia e Mineracao Ltda.</v>
      </c>
      <c r="D132" s="233"/>
      <c r="E132" s="182" t="str">
        <f ca="1">IF(ISERROR($V132),"",OFFSET('Smelter Look-up'!$D$4,$V132-4,0)&amp;"")</f>
        <v>BRAZIL</v>
      </c>
      <c r="F132" s="182" t="str">
        <f ca="1">IF(ISERROR($V132),"",OFFSET('Smelter Look-up'!$E$4,$V132-4,0))</f>
        <v>CID002036</v>
      </c>
      <c r="G132" s="182" t="str">
        <f ca="1">IF(C132=$X$4,IF(ISERROR($V132),"Enter smelter details","RMI"),IF(ISERROR($V132),"",OFFSET('Smelter Look-up'!$F$4,$V132-4,0)))</f>
        <v>RMI</v>
      </c>
      <c r="H132" s="183">
        <f ca="1">IF(ISERROR($V132),"",OFFSET('Smelter Look-up'!$G$4,$V132-4,0))</f>
        <v>0</v>
      </c>
      <c r="I132" s="184" t="str">
        <f ca="1">IF(ISERROR($V132),"",OFFSET('Smelter Look-up'!$H$4,$V132-4,0))</f>
        <v>Ariquemes</v>
      </c>
      <c r="J132" s="184" t="str">
        <f ca="1">IF(ISERROR($V132),"",OFFSET('Smelter Look-up'!$I$4,$V132-4,0))</f>
        <v>Rondônia</v>
      </c>
      <c r="K132" s="225"/>
      <c r="L132" s="225"/>
      <c r="M132" s="225"/>
      <c r="N132" s="225"/>
      <c r="O132" s="225"/>
      <c r="P132" s="185"/>
      <c r="Q132" s="226"/>
      <c r="R132" s="182" t="str">
        <f ca="1">IF(ISERROR($V132),"",OFFSET('Smelter Look-up'!$C$4,$V132-4,0)&amp;"")</f>
        <v>White Solder Metalurgia e Mineracao Ltda.</v>
      </c>
      <c r="S132" s="181" t="str">
        <f t="shared" ca="1" si="15"/>
        <v>BR</v>
      </c>
      <c r="T132" s="181" t="str">
        <f ca="1">IF(B132="","",IF(ISERROR(MATCH($J132,SorP!$B$1:$B$6230,0)),"",INDIRECT("'SorP'!$A$"&amp;MATCH($J132,SorP!$B$1:$B$6230,0))))</f>
        <v>BR-RO</v>
      </c>
      <c r="U132" s="201"/>
      <c r="V132" s="227">
        <f ca="1">IF(C132="",NA(),IF(OR(C132="Smelter not listed",C132="Smelter not yet identified"),MATCH($B132&amp;$D132,'Smelter Look-up'!$J:$J,0),MATCH($B132&amp;$C132,'Smelter Look-up'!$J:$J,0)))</f>
        <v>532</v>
      </c>
      <c r="X132" s="228">
        <f t="shared" ca="1" si="16"/>
        <v>0</v>
      </c>
      <c r="AB132" s="229" t="str">
        <f t="shared" ca="1" si="17"/>
        <v>TinWhite Solder Metalurgia e Mineracao Ltda.</v>
      </c>
    </row>
    <row r="133" spans="1:28" s="228" customFormat="1" ht="88.2">
      <c r="A133" s="181" t="s">
        <v>802</v>
      </c>
      <c r="B133" s="182" t="str">
        <f ca="1">IF(LEN(A133)=0,"",INDEX('Smelter Look-up'!$A:$A,MATCH($A133,'Smelter Look-up'!$E:$E,0)))</f>
        <v>Tungsten</v>
      </c>
      <c r="C133" s="186" t="str">
        <f ca="1">IF(LEN(A133)=0,"",INDEX('Smelter Look-up'!$C:$C,MATCH($A133,'Smelter Look-up'!$E:$E,0)))</f>
        <v>Wolfram Bergbau und Hutten AG</v>
      </c>
      <c r="D133" s="233"/>
      <c r="E133" s="182" t="str">
        <f ca="1">IF(ISERROR($V133),"",OFFSET('Smelter Look-up'!$D$4,$V133-4,0)&amp;"")</f>
        <v>AUSTRIA</v>
      </c>
      <c r="F133" s="182" t="str">
        <f ca="1">IF(ISERROR($V133),"",OFFSET('Smelter Look-up'!$E$4,$V133-4,0))</f>
        <v>CID002044</v>
      </c>
      <c r="G133" s="182" t="str">
        <f ca="1">IF(C133=$X$4,IF(ISERROR($V133),"Enter smelter details","RMI"),IF(ISERROR($V133),"",OFFSET('Smelter Look-up'!$F$4,$V133-4,0)))</f>
        <v>RMI</v>
      </c>
      <c r="H133" s="183">
        <f ca="1">IF(ISERROR($V133),"",OFFSET('Smelter Look-up'!$G$4,$V133-4,0))</f>
        <v>0</v>
      </c>
      <c r="I133" s="184" t="str">
        <f ca="1">IF(ISERROR($V133),"",OFFSET('Smelter Look-up'!$H$4,$V133-4,0))</f>
        <v>St. Martin i-S</v>
      </c>
      <c r="J133" s="184" t="str">
        <f ca="1">IF(ISERROR($V133),"",OFFSET('Smelter Look-up'!$I$4,$V133-4,0))</f>
        <v>Steiermark</v>
      </c>
      <c r="K133" s="225"/>
      <c r="L133" s="225"/>
      <c r="M133" s="225"/>
      <c r="N133" s="225"/>
      <c r="O133" s="225"/>
      <c r="P133" s="185"/>
      <c r="Q133" s="226"/>
      <c r="R133" s="182" t="str">
        <f ca="1">IF(ISERROR($V133),"",OFFSET('Smelter Look-up'!$C$4,$V133-4,0)&amp;"")</f>
        <v>Wolfram Bergbau und Hutten AG</v>
      </c>
      <c r="S133" s="181" t="str">
        <f t="shared" ref="S133" ca="1" si="18">IF(B133="","",IF(ISERROR(MATCH($E133,CL,0)),"Unknown",INDIRECT("'C'!$A$"&amp;MATCH($E133,CL,0)+1)))</f>
        <v>AT</v>
      </c>
      <c r="T133" s="181" t="str">
        <f ca="1">IF(B133="","",IF(ISERROR(MATCH($J133,SorP!$B$1:$B$6230,0)),"",INDIRECT("'SorP'!$A$"&amp;MATCH($J133,SorP!$B$1:$B$6230,0))))</f>
        <v>AT-6</v>
      </c>
      <c r="U133" s="201"/>
      <c r="V133" s="227">
        <f ca="1">IF(C133="",NA(),IF(OR(C133="Smelter not listed",C133="Smelter not yet identified"),MATCH($B133&amp;$D133,'Smelter Look-up'!$J:$J,0),MATCH($B133&amp;$C133,'Smelter Look-up'!$J:$J,0)))</f>
        <v>622</v>
      </c>
      <c r="X133" s="228">
        <f t="shared" ref="X133" ca="1" si="19">IF(AND(C133="Smelter not listed",OR(LEN(D133)=0,LEN(E133)=0)),1,0)</f>
        <v>0</v>
      </c>
      <c r="AB133" s="229" t="str">
        <f t="shared" ref="AB133" ca="1" si="20">B133&amp;C133</f>
        <v>TungstenWolfram Bergbau und Hutten AG</v>
      </c>
    </row>
    <row r="134" spans="1:28" s="228" customFormat="1" ht="63">
      <c r="A134" s="181" t="s">
        <v>803</v>
      </c>
      <c r="B134" s="182" t="str">
        <f ca="1">IF(LEN(A134)=0,"",INDEX('Smelter Look-up'!$A:$A,MATCH($A134,'Smelter Look-up'!$E:$E,0)))</f>
        <v>Tungsten</v>
      </c>
      <c r="C134" s="186" t="str">
        <f ca="1">IF(LEN(A134)=0,"",INDEX('Smelter Look-up'!$C:$C,MATCH($A134,'Smelter Look-up'!$E:$E,0)))</f>
        <v>Xiamen Tungsten Co., Ltd.</v>
      </c>
      <c r="D134" s="233"/>
      <c r="E134" s="182" t="str">
        <f ca="1">IF(ISERROR($V134),"",OFFSET('Smelter Look-up'!$D$4,$V134-4,0)&amp;"")</f>
        <v>CHINA</v>
      </c>
      <c r="F134" s="182" t="str">
        <f ca="1">IF(ISERROR($V134),"",OFFSET('Smelter Look-up'!$E$4,$V134-4,0))</f>
        <v>CID002082</v>
      </c>
      <c r="G134" s="182" t="str">
        <f ca="1">IF(C134=$X$4,IF(ISERROR($V134),"Enter smelter details","RMI"),IF(ISERROR($V134),"",OFFSET('Smelter Look-up'!$F$4,$V134-4,0)))</f>
        <v>RMI</v>
      </c>
      <c r="H134" s="183">
        <f ca="1">IF(ISERROR($V134),"",OFFSET('Smelter Look-up'!$G$4,$V134-4,0))</f>
        <v>0</v>
      </c>
      <c r="I134" s="184" t="str">
        <f ca="1">IF(ISERROR($V134),"",OFFSET('Smelter Look-up'!$H$4,$V134-4,0))</f>
        <v>Xiamen</v>
      </c>
      <c r="J134" s="184" t="str">
        <f ca="1">IF(ISERROR($V134),"",OFFSET('Smelter Look-up'!$I$4,$V134-4,0))</f>
        <v>Fujian Sheng</v>
      </c>
      <c r="K134" s="225"/>
      <c r="L134" s="225"/>
      <c r="M134" s="225"/>
      <c r="N134" s="225"/>
      <c r="O134" s="225"/>
      <c r="P134" s="185"/>
      <c r="Q134" s="226"/>
      <c r="R134" s="182" t="str">
        <f ca="1">IF(ISERROR($V134),"",OFFSET('Smelter Look-up'!$C$4,$V134-4,0)&amp;"")</f>
        <v>Xiamen Tungsten Co., Ltd.</v>
      </c>
      <c r="S134" s="181" t="str">
        <f t="shared" ref="S134:S165" ca="1" si="21">IF(B134="","",IF(ISERROR(MATCH($E134,CL,0)),"Unknown",INDIRECT("'C'!$A$"&amp;MATCH($E134,CL,0)+1)))</f>
        <v>CN</v>
      </c>
      <c r="T134" s="181" t="str">
        <f ca="1">IF(B134="","",IF(ISERROR(MATCH($J134,SorP!$B$1:$B$6230,0)),"",INDIRECT("'SorP'!$A$"&amp;MATCH($J134,SorP!$B$1:$B$6230,0))))</f>
        <v>CN-FJ</v>
      </c>
      <c r="U134" s="201"/>
      <c r="V134" s="227">
        <f ca="1">IF(C134="",NA(),IF(OR(C134="Smelter not listed",C134="Smelter not yet identified"),MATCH($B134&amp;$D134,'Smelter Look-up'!$J:$J,0),MATCH($B134&amp;$C134,'Smelter Look-up'!$J:$J,0)))</f>
        <v>626</v>
      </c>
      <c r="X134" s="228">
        <f t="shared" ref="X134:X165" ca="1" si="22">IF(AND(C134="Smelter not listed",OR(LEN(D134)=0,LEN(E134)=0)),1,0)</f>
        <v>0</v>
      </c>
      <c r="AB134" s="229" t="str">
        <f t="shared" ref="AB134:AB165" ca="1" si="23">B134&amp;C134</f>
        <v>TungstenXiamen Tungsten Co., Ltd.</v>
      </c>
    </row>
    <row r="135" spans="1:28" s="228" customFormat="1" ht="37.799999999999997">
      <c r="A135" s="181" t="s">
        <v>742</v>
      </c>
      <c r="B135" s="182" t="str">
        <f ca="1">IF(LEN(A135)=0,"",INDEX('Smelter Look-up'!$A:$A,MATCH($A135,'Smelter Look-up'!$E:$E,0)))</f>
        <v>Gold</v>
      </c>
      <c r="C135" s="186" t="str">
        <f ca="1">IF(LEN(A135)=0,"",INDEX('Smelter Look-up'!$C:$C,MATCH($A135,'Smelter Look-up'!$E:$E,0)))</f>
        <v>Yamakin Co., Ltd.</v>
      </c>
      <c r="D135" s="233"/>
      <c r="E135" s="182" t="str">
        <f ca="1">IF(ISERROR($V135),"",OFFSET('Smelter Look-up'!$D$4,$V135-4,0)&amp;"")</f>
        <v>JAPAN</v>
      </c>
      <c r="F135" s="182" t="str">
        <f ca="1">IF(ISERROR($V135),"",OFFSET('Smelter Look-up'!$E$4,$V135-4,0))</f>
        <v>CID002100</v>
      </c>
      <c r="G135" s="182" t="str">
        <f ca="1">IF(C135=$X$4,IF(ISERROR($V135),"Enter smelter details","RMI"),IF(ISERROR($V135),"",OFFSET('Smelter Look-up'!$F$4,$V135-4,0)))</f>
        <v>RMI</v>
      </c>
      <c r="H135" s="183">
        <f ca="1">IF(ISERROR($V135),"",OFFSET('Smelter Look-up'!$G$4,$V135-4,0))</f>
        <v>0</v>
      </c>
      <c r="I135" s="184" t="str">
        <f ca="1">IF(ISERROR($V135),"",OFFSET('Smelter Look-up'!$H$4,$V135-4,0))</f>
        <v>Konan</v>
      </c>
      <c r="J135" s="184" t="str">
        <f ca="1">IF(ISERROR($V135),"",OFFSET('Smelter Look-up'!$I$4,$V135-4,0))</f>
        <v>Kochi</v>
      </c>
      <c r="K135" s="225"/>
      <c r="L135" s="225"/>
      <c r="M135" s="225"/>
      <c r="N135" s="225"/>
      <c r="O135" s="225"/>
      <c r="P135" s="185"/>
      <c r="Q135" s="226"/>
      <c r="R135" s="182" t="str">
        <f ca="1">IF(ISERROR($V135),"",OFFSET('Smelter Look-up'!$C$4,$V135-4,0)&amp;"")</f>
        <v>Yamakin Co., Ltd.</v>
      </c>
      <c r="S135" s="181" t="str">
        <f t="shared" ca="1" si="21"/>
        <v>JP</v>
      </c>
      <c r="T135" s="181" t="str">
        <f ca="1">IF(B135="","",IF(ISERROR(MATCH($J135,SorP!$B$1:$B$6230,0)),"",INDIRECT("'SorP'!$A$"&amp;MATCH($J135,SorP!$B$1:$B$6230,0))))</f>
        <v>JP-39</v>
      </c>
      <c r="U135" s="201"/>
      <c r="V135" s="227">
        <f ca="1">IF(C135="",NA(),IF(OR(C135="Smelter not listed",C135="Smelter not yet identified"),MATCH($B135&amp;$D135,'Smelter Look-up'!$J:$J,0),MATCH($B135&amp;$C135,'Smelter Look-up'!$J:$J,0)))</f>
        <v>302</v>
      </c>
      <c r="X135" s="228">
        <f t="shared" ca="1" si="22"/>
        <v>0</v>
      </c>
      <c r="AB135" s="229" t="str">
        <f t="shared" ca="1" si="23"/>
        <v>GoldYamakin Co., Ltd.</v>
      </c>
    </row>
    <row r="136" spans="1:28" s="228" customFormat="1" ht="50.4">
      <c r="A136" s="181" t="s">
        <v>743</v>
      </c>
      <c r="B136" s="182" t="str">
        <f ca="1">IF(LEN(A136)=0,"",INDEX('Smelter Look-up'!$A:$A,MATCH($A136,'Smelter Look-up'!$E:$E,0)))</f>
        <v>Gold</v>
      </c>
      <c r="C136" s="186" t="str">
        <f ca="1">IF(LEN(A136)=0,"",INDEX('Smelter Look-up'!$C:$C,MATCH($A136,'Smelter Look-up'!$E:$E,0)))</f>
        <v>Yokohama Metal Co., Ltd.</v>
      </c>
      <c r="D136" s="233"/>
      <c r="E136" s="182" t="str">
        <f ca="1">IF(ISERROR($V136),"",OFFSET('Smelter Look-up'!$D$4,$V136-4,0)&amp;"")</f>
        <v>JAPAN</v>
      </c>
      <c r="F136" s="182" t="str">
        <f ca="1">IF(ISERROR($V136),"",OFFSET('Smelter Look-up'!$E$4,$V136-4,0))</f>
        <v>CID002129</v>
      </c>
      <c r="G136" s="182" t="str">
        <f ca="1">IF(C136=$X$4,IF(ISERROR($V136),"Enter smelter details","RMI"),IF(ISERROR($V136),"",OFFSET('Smelter Look-up'!$F$4,$V136-4,0)))</f>
        <v>RMI</v>
      </c>
      <c r="H136" s="183">
        <f ca="1">IF(ISERROR($V136),"",OFFSET('Smelter Look-up'!$G$4,$V136-4,0))</f>
        <v>0</v>
      </c>
      <c r="I136" s="184" t="str">
        <f ca="1">IF(ISERROR($V136),"",OFFSET('Smelter Look-up'!$H$4,$V136-4,0))</f>
        <v>Sagamihara</v>
      </c>
      <c r="J136" s="184" t="str">
        <f ca="1">IF(ISERROR($V136),"",OFFSET('Smelter Look-up'!$I$4,$V136-4,0))</f>
        <v>Kanagawa</v>
      </c>
      <c r="K136" s="225"/>
      <c r="L136" s="225"/>
      <c r="M136" s="225"/>
      <c r="N136" s="225"/>
      <c r="O136" s="225"/>
      <c r="P136" s="185"/>
      <c r="Q136" s="226"/>
      <c r="R136" s="182" t="str">
        <f ca="1">IF(ISERROR($V136),"",OFFSET('Smelter Look-up'!$C$4,$V136-4,0)&amp;"")</f>
        <v>Yokohama Metal Co., Ltd.</v>
      </c>
      <c r="S136" s="181" t="str">
        <f t="shared" ca="1" si="21"/>
        <v>JP</v>
      </c>
      <c r="T136" s="181" t="str">
        <f ca="1">IF(B136="","",IF(ISERROR(MATCH($J136,SorP!$B$1:$B$6230,0)),"",INDIRECT("'SorP'!$A$"&amp;MATCH($J136,SorP!$B$1:$B$6230,0))))</f>
        <v>JP-14</v>
      </c>
      <c r="U136" s="201"/>
      <c r="V136" s="227">
        <f ca="1">IF(C136="",NA(),IF(OR(C136="Smelter not listed",C136="Smelter not yet identified"),MATCH($B136&amp;$D136,'Smelter Look-up'!$J:$J,0),MATCH($B136&amp;$C136,'Smelter Look-up'!$J:$J,0)))</f>
        <v>307</v>
      </c>
      <c r="X136" s="228">
        <f t="shared" ca="1" si="22"/>
        <v>0</v>
      </c>
      <c r="AB136" s="229" t="str">
        <f t="shared" ca="1" si="23"/>
        <v>GoldYokohama Metal Co., Ltd.</v>
      </c>
    </row>
    <row r="137" spans="1:28" s="228" customFormat="1" ht="88.2">
      <c r="A137" s="181" t="s">
        <v>790</v>
      </c>
      <c r="B137" s="182" t="str">
        <f ca="1">IF(LEN(A137)=0,"",INDEX('Smelter Look-up'!$A:$A,MATCH($A137,'Smelter Look-up'!$E:$E,0)))</f>
        <v>Tin</v>
      </c>
      <c r="C137" s="186" t="str">
        <f ca="1">IF(LEN(A137)=0,"",INDEX('Smelter Look-up'!$C:$C,MATCH($A137,'Smelter Look-up'!$E:$E,0)))</f>
        <v>Yunnan Chengfeng Non-ferrous Metals Co., Ltd.</v>
      </c>
      <c r="D137" s="233"/>
      <c r="E137" s="182" t="str">
        <f ca="1">IF(ISERROR($V137),"",OFFSET('Smelter Look-up'!$D$4,$V137-4,0)&amp;"")</f>
        <v>CHINA</v>
      </c>
      <c r="F137" s="182" t="str">
        <f ca="1">IF(ISERROR($V137),"",OFFSET('Smelter Look-up'!$E$4,$V137-4,0))</f>
        <v>CID002158</v>
      </c>
      <c r="G137" s="182" t="str">
        <f ca="1">IF(C137=$X$4,IF(ISERROR($V137),"Enter smelter details","RMI"),IF(ISERROR($V137),"",OFFSET('Smelter Look-up'!$F$4,$V137-4,0)))</f>
        <v>RMI</v>
      </c>
      <c r="H137" s="183">
        <f ca="1">IF(ISERROR($V137),"",OFFSET('Smelter Look-up'!$G$4,$V137-4,0))</f>
        <v>0</v>
      </c>
      <c r="I137" s="184" t="str">
        <f ca="1">IF(ISERROR($V137),"",OFFSET('Smelter Look-up'!$H$4,$V137-4,0))</f>
        <v>Gejiu</v>
      </c>
      <c r="J137" s="184" t="str">
        <f ca="1">IF(ISERROR($V137),"",OFFSET('Smelter Look-up'!$I$4,$V137-4,0))</f>
        <v>Yunnan Sheng</v>
      </c>
      <c r="K137" s="225"/>
      <c r="L137" s="225"/>
      <c r="M137" s="225"/>
      <c r="N137" s="225"/>
      <c r="O137" s="225"/>
      <c r="P137" s="185"/>
      <c r="Q137" s="226"/>
      <c r="R137" s="182" t="str">
        <f ca="1">IF(ISERROR($V137),"",OFFSET('Smelter Look-up'!$C$4,$V137-4,0)&amp;"")</f>
        <v>Yunnan Chengfeng Non-ferrous Metals Co., Ltd.</v>
      </c>
      <c r="S137" s="181" t="str">
        <f t="shared" ca="1" si="21"/>
        <v>CN</v>
      </c>
      <c r="T137" s="181" t="str">
        <f ca="1">IF(B137="","",IF(ISERROR(MATCH($J137,SorP!$B$1:$B$6230,0)),"",INDIRECT("'SorP'!$A$"&amp;MATCH($J137,SorP!$B$1:$B$6230,0))))</f>
        <v>CN-YN</v>
      </c>
      <c r="U137" s="201"/>
      <c r="V137" s="227">
        <f ca="1">IF(C137="",NA(),IF(OR(C137="Smelter not listed",C137="Smelter not yet identified"),MATCH($B137&amp;$D137,'Smelter Look-up'!$J:$J,0),MATCH($B137&amp;$C137,'Smelter Look-up'!$J:$J,0)))</f>
        <v>540</v>
      </c>
      <c r="X137" s="228">
        <f t="shared" ca="1" si="22"/>
        <v>0</v>
      </c>
      <c r="AB137" s="229" t="str">
        <f t="shared" ca="1" si="23"/>
        <v>TinYunnan Chengfeng Non-ferrous Metals Co., Ltd.</v>
      </c>
    </row>
    <row r="138" spans="1:28" s="228" customFormat="1" ht="88.2">
      <c r="A138" s="181" t="s">
        <v>791</v>
      </c>
      <c r="B138" s="182" t="str">
        <f ca="1">IF(LEN(A138)=0,"",INDEX('Smelter Look-up'!$A:$A,MATCH($A138,'Smelter Look-up'!$E:$E,0)))</f>
        <v>Tin</v>
      </c>
      <c r="C138" s="186" t="str">
        <f ca="1">IF(LEN(A138)=0,"",INDEX('Smelter Look-up'!$C:$C,MATCH($A138,'Smelter Look-up'!$E:$E,0)))</f>
        <v>Tin Smelting Branch of Yunnan Tin Co., Ltd.</v>
      </c>
      <c r="D138" s="233"/>
      <c r="E138" s="182" t="str">
        <f ca="1">IF(ISERROR($V138),"",OFFSET('Smelter Look-up'!$D$4,$V138-4,0)&amp;"")</f>
        <v>CHINA</v>
      </c>
      <c r="F138" s="182" t="str">
        <f ca="1">IF(ISERROR($V138),"",OFFSET('Smelter Look-up'!$E$4,$V138-4,0))</f>
        <v>CID002180</v>
      </c>
      <c r="G138" s="182" t="str">
        <f ca="1">IF(C138=$X$4,IF(ISERROR($V138),"Enter smelter details","RMI"),IF(ISERROR($V138),"",OFFSET('Smelter Look-up'!$F$4,$V138-4,0)))</f>
        <v>RMI</v>
      </c>
      <c r="H138" s="183">
        <f ca="1">IF(ISERROR($V138),"",OFFSET('Smelter Look-up'!$G$4,$V138-4,0))</f>
        <v>0</v>
      </c>
      <c r="I138" s="184" t="str">
        <f ca="1">IF(ISERROR($V138),"",OFFSET('Smelter Look-up'!$H$4,$V138-4,0))</f>
        <v>Gejiu</v>
      </c>
      <c r="J138" s="184" t="str">
        <f ca="1">IF(ISERROR($V138),"",OFFSET('Smelter Look-up'!$I$4,$V138-4,0))</f>
        <v>Yunnan Sheng</v>
      </c>
      <c r="K138" s="225"/>
      <c r="L138" s="225"/>
      <c r="M138" s="225"/>
      <c r="N138" s="225"/>
      <c r="O138" s="225"/>
      <c r="P138" s="185"/>
      <c r="Q138" s="226"/>
      <c r="R138" s="182" t="str">
        <f ca="1">IF(ISERROR($V138),"",OFFSET('Smelter Look-up'!$C$4,$V138-4,0)&amp;"")</f>
        <v>Tin Smelting Branch of Yunnan Tin Co., Ltd.</v>
      </c>
      <c r="S138" s="181" t="str">
        <f t="shared" ca="1" si="21"/>
        <v>CN</v>
      </c>
      <c r="T138" s="181" t="str">
        <f ca="1">IF(B138="","",IF(ISERROR(MATCH($J138,SorP!$B$1:$B$6230,0)),"",INDIRECT("'SorP'!$A$"&amp;MATCH($J138,SorP!$B$1:$B$6230,0))))</f>
        <v>CN-YN</v>
      </c>
      <c r="U138" s="201"/>
      <c r="V138" s="227">
        <f ca="1">IF(C138="",NA(),IF(OR(C138="Smelter not listed",C138="Smelter not yet identified"),MATCH($B138&amp;$D138,'Smelter Look-up'!$J:$J,0),MATCH($B138&amp;$C138,'Smelter Look-up'!$J:$J,0)))</f>
        <v>526</v>
      </c>
      <c r="X138" s="228">
        <f t="shared" ca="1" si="22"/>
        <v>0</v>
      </c>
      <c r="AB138" s="229" t="str">
        <f t="shared" ca="1" si="23"/>
        <v>TinTin Smelting Branch of Yunnan Tin Co., Ltd.</v>
      </c>
    </row>
    <row r="139" spans="1:28" s="228" customFormat="1" ht="113.4">
      <c r="A139" s="181" t="s">
        <v>745</v>
      </c>
      <c r="B139" s="182" t="str">
        <f ca="1">IF(LEN(A139)=0,"",INDEX('Smelter Look-up'!$A:$A,MATCH($A139,'Smelter Look-up'!$E:$E,0)))</f>
        <v>Gold</v>
      </c>
      <c r="C139" s="186" t="str">
        <f ca="1">IF(LEN(A139)=0,"",INDEX('Smelter Look-up'!$C:$C,MATCH($A139,'Smelter Look-up'!$E:$E,0)))</f>
        <v>Zhongyuan Gold Smelter of Zhongjin Gold Corporation</v>
      </c>
      <c r="D139" s="233"/>
      <c r="E139" s="182" t="str">
        <f ca="1">IF(ISERROR($V139),"",OFFSET('Smelter Look-up'!$D$4,$V139-4,0)&amp;"")</f>
        <v>CHINA</v>
      </c>
      <c r="F139" s="182" t="str">
        <f ca="1">IF(ISERROR($V139),"",OFFSET('Smelter Look-up'!$E$4,$V139-4,0))</f>
        <v>CID002224</v>
      </c>
      <c r="G139" s="182" t="str">
        <f ca="1">IF(C139=$X$4,IF(ISERROR($V139),"Enter smelter details","RMI"),IF(ISERROR($V139),"",OFFSET('Smelter Look-up'!$F$4,$V139-4,0)))</f>
        <v>RMI</v>
      </c>
      <c r="H139" s="183">
        <f ca="1">IF(ISERROR($V139),"",OFFSET('Smelter Look-up'!$G$4,$V139-4,0))</f>
        <v>0</v>
      </c>
      <c r="I139" s="184" t="str">
        <f ca="1">IF(ISERROR($V139),"",OFFSET('Smelter Look-up'!$H$4,$V139-4,0))</f>
        <v>Sanmenxia</v>
      </c>
      <c r="J139" s="184" t="str">
        <f ca="1">IF(ISERROR($V139),"",OFFSET('Smelter Look-up'!$I$4,$V139-4,0))</f>
        <v>Henan Sheng</v>
      </c>
      <c r="K139" s="225"/>
      <c r="L139" s="225"/>
      <c r="M139" s="225"/>
      <c r="N139" s="225"/>
      <c r="O139" s="225"/>
      <c r="P139" s="185"/>
      <c r="Q139" s="226"/>
      <c r="R139" s="182" t="str">
        <f ca="1">IF(ISERROR($V139),"",OFFSET('Smelter Look-up'!$C$4,$V139-4,0)&amp;"")</f>
        <v>Zhongyuan Gold Smelter of Zhongjin Gold Corporation</v>
      </c>
      <c r="S139" s="181" t="str">
        <f t="shared" ca="1" si="21"/>
        <v>CN</v>
      </c>
      <c r="T139" s="181" t="str">
        <f ca="1">IF(B139="","",IF(ISERROR(MATCH($J139,SorP!$B$1:$B$6230,0)),"",INDIRECT("'SorP'!$A$"&amp;MATCH($J139,SorP!$B$1:$B$6230,0))))</f>
        <v>CN-HA</v>
      </c>
      <c r="U139" s="201"/>
      <c r="V139" s="227">
        <f ca="1">IF(C139="",NA(),IF(OR(C139="Smelter not listed",C139="Smelter not yet identified"),MATCH($B139&amp;$D139,'Smelter Look-up'!$J:$J,0),MATCH($B139&amp;$C139,'Smelter Look-up'!$J:$J,0)))</f>
        <v>317</v>
      </c>
      <c r="X139" s="228">
        <f t="shared" ca="1" si="22"/>
        <v>0</v>
      </c>
      <c r="AB139" s="229" t="str">
        <f t="shared" ca="1" si="23"/>
        <v>GoldZhongyuan Gold Smelter of Zhongjin Gold Corporation</v>
      </c>
    </row>
    <row r="140" spans="1:28" s="228" customFormat="1" ht="75.599999999999994">
      <c r="A140" s="181" t="s">
        <v>746</v>
      </c>
      <c r="B140" s="182" t="str">
        <f ca="1">IF(LEN(A140)=0,"",INDEX('Smelter Look-up'!$A:$A,MATCH($A140,'Smelter Look-up'!$E:$E,0)))</f>
        <v>Gold</v>
      </c>
      <c r="C140" s="186" t="str">
        <f ca="1">IF(LEN(A140)=0,"",INDEX('Smelter Look-up'!$C:$C,MATCH($A140,'Smelter Look-up'!$E:$E,0)))</f>
        <v>Gold Refinery of Zijin Mining Group Co., Ltd.</v>
      </c>
      <c r="D140" s="233"/>
      <c r="E140" s="182" t="str">
        <f ca="1">IF(ISERROR($V140),"",OFFSET('Smelter Look-up'!$D$4,$V140-4,0)&amp;"")</f>
        <v>CHINA</v>
      </c>
      <c r="F140" s="182" t="str">
        <f ca="1">IF(ISERROR($V140),"",OFFSET('Smelter Look-up'!$E$4,$V140-4,0))</f>
        <v>CID002243</v>
      </c>
      <c r="G140" s="182" t="str">
        <f ca="1">IF(C140=$X$4,IF(ISERROR($V140),"Enter smelter details","RMI"),IF(ISERROR($V140),"",OFFSET('Smelter Look-up'!$F$4,$V140-4,0)))</f>
        <v>RMI</v>
      </c>
      <c r="H140" s="183">
        <f ca="1">IF(ISERROR($V140),"",OFFSET('Smelter Look-up'!$G$4,$V140-4,0))</f>
        <v>0</v>
      </c>
      <c r="I140" s="184" t="str">
        <f ca="1">IF(ISERROR($V140),"",OFFSET('Smelter Look-up'!$H$4,$V140-4,0))</f>
        <v>Shanghang</v>
      </c>
      <c r="J140" s="184" t="str">
        <f ca="1">IF(ISERROR($V140),"",OFFSET('Smelter Look-up'!$I$4,$V140-4,0))</f>
        <v>Fujian Sheng</v>
      </c>
      <c r="K140" s="225"/>
      <c r="L140" s="225"/>
      <c r="M140" s="225"/>
      <c r="N140" s="225"/>
      <c r="O140" s="225"/>
      <c r="P140" s="185"/>
      <c r="Q140" s="226"/>
      <c r="R140" s="182" t="str">
        <f ca="1">IF(ISERROR($V140),"",OFFSET('Smelter Look-up'!$C$4,$V140-4,0)&amp;"")</f>
        <v>Gold Refinery of Zijin Mining Group Co., Ltd.</v>
      </c>
      <c r="S140" s="181" t="str">
        <f t="shared" ca="1" si="21"/>
        <v>CN</v>
      </c>
      <c r="T140" s="181" t="str">
        <f ca="1">IF(B140="","",IF(ISERROR(MATCH($J140,SorP!$B$1:$B$6230,0)),"",INDIRECT("'SorP'!$A$"&amp;MATCH($J140,SorP!$B$1:$B$6230,0))))</f>
        <v>CN-FJ</v>
      </c>
      <c r="U140" s="201"/>
      <c r="V140" s="227">
        <f ca="1">IF(C140="",NA(),IF(OR(C140="Smelter not listed",C140="Smelter not yet identified"),MATCH($B140&amp;$D140,'Smelter Look-up'!$J:$J,0),MATCH($B140&amp;$C140,'Smelter Look-up'!$J:$J,0)))</f>
        <v>93</v>
      </c>
      <c r="X140" s="228">
        <f t="shared" ca="1" si="22"/>
        <v>0</v>
      </c>
      <c r="AB140" s="229" t="str">
        <f t="shared" ca="1" si="23"/>
        <v>GoldGold Refinery of Zijin Mining Group Co., Ltd.</v>
      </c>
    </row>
    <row r="141" spans="1:28" s="228" customFormat="1" ht="25.2">
      <c r="A141" s="181" t="s">
        <v>2340</v>
      </c>
      <c r="B141" s="182" t="str">
        <f ca="1">IF(LEN(A141)=0,"",INDEX('Smelter Look-up'!$A:$A,MATCH($A141,'Smelter Look-up'!$E:$E,0)))</f>
        <v>Gold</v>
      </c>
      <c r="C141" s="186" t="str">
        <f ca="1">IF(LEN(A141)=0,"",INDEX('Smelter Look-up'!$C:$C,MATCH($A141,'Smelter Look-up'!$E:$E,0)))</f>
        <v>SAFINA A.S.</v>
      </c>
      <c r="D141" s="233"/>
      <c r="E141" s="182" t="str">
        <f ca="1">IF(ISERROR($V141),"",OFFSET('Smelter Look-up'!$D$4,$V141-4,0)&amp;"")</f>
        <v>CZECHIA</v>
      </c>
      <c r="F141" s="182" t="str">
        <f ca="1">IF(ISERROR($V141),"",OFFSET('Smelter Look-up'!$E$4,$V141-4,0))</f>
        <v>CID002290</v>
      </c>
      <c r="G141" s="182" t="str">
        <f ca="1">IF(C141=$X$4,IF(ISERROR($V141),"Enter smelter details","RMI"),IF(ISERROR($V141),"",OFFSET('Smelter Look-up'!$F$4,$V141-4,0)))</f>
        <v>RMI</v>
      </c>
      <c r="H141" s="183">
        <f ca="1">IF(ISERROR($V141),"",OFFSET('Smelter Look-up'!$G$4,$V141-4,0))</f>
        <v>0</v>
      </c>
      <c r="I141" s="184" t="str">
        <f ca="1">IF(ISERROR($V141),"",OFFSET('Smelter Look-up'!$H$4,$V141-4,0))</f>
        <v>Vestec</v>
      </c>
      <c r="J141" s="184" t="str">
        <f ca="1">IF(ISERROR($V141),"",OFFSET('Smelter Look-up'!$I$4,$V141-4,0))</f>
        <v>Praha-západ</v>
      </c>
      <c r="K141" s="225"/>
      <c r="L141" s="225"/>
      <c r="M141" s="225"/>
      <c r="N141" s="225"/>
      <c r="O141" s="225"/>
      <c r="P141" s="185"/>
      <c r="Q141" s="226"/>
      <c r="R141" s="182" t="str">
        <f ca="1">IF(ISERROR($V141),"",OFFSET('Smelter Look-up'!$C$4,$V141-4,0)&amp;"")</f>
        <v>SAFINA A.S.</v>
      </c>
      <c r="S141" s="181" t="str">
        <f t="shared" ca="1" si="21"/>
        <v>CZ</v>
      </c>
      <c r="T141" s="181" t="str">
        <f ca="1">IF(B141="","",IF(ISERROR(MATCH($J141,SorP!$B$1:$B$6230,0)),"",INDIRECT("'SorP'!$A$"&amp;MATCH($J141,SorP!$B$1:$B$6230,0))))</f>
        <v>CZ-20A</v>
      </c>
      <c r="U141" s="201"/>
      <c r="V141" s="227">
        <f ca="1">IF(C141="",NA(),IF(OR(C141="Smelter not listed",C141="Smelter not yet identified"),MATCH($B141&amp;$D141,'Smelter Look-up'!$J:$J,0),MATCH($B141&amp;$C141,'Smelter Look-up'!$J:$J,0)))</f>
        <v>224</v>
      </c>
      <c r="X141" s="228">
        <f t="shared" ca="1" si="22"/>
        <v>0</v>
      </c>
      <c r="AB141" s="229" t="str">
        <f t="shared" ca="1" si="23"/>
        <v>GoldSAFINA A.S.</v>
      </c>
    </row>
    <row r="142" spans="1:28" s="228" customFormat="1" ht="63">
      <c r="A142" s="181" t="s">
        <v>147</v>
      </c>
      <c r="B142" s="182" t="str">
        <f ca="1">IF(LEN(A142)=0,"",INDEX('Smelter Look-up'!$A:$A,MATCH($A142,'Smelter Look-up'!$E:$E,0)))</f>
        <v>Gold</v>
      </c>
      <c r="C142" s="186" t="str">
        <f ca="1">IF(LEN(A142)=0,"",INDEX('Smelter Look-up'!$C:$C,MATCH($A142,'Smelter Look-up'!$E:$E,0)))</f>
        <v>Umicore Precious Metals Thailand</v>
      </c>
      <c r="D142" s="233"/>
      <c r="E142" s="182" t="str">
        <f ca="1">IF(ISERROR($V142),"",OFFSET('Smelter Look-up'!$D$4,$V142-4,0)&amp;"")</f>
        <v>THAILAND</v>
      </c>
      <c r="F142" s="182" t="str">
        <f ca="1">IF(ISERROR($V142),"",OFFSET('Smelter Look-up'!$E$4,$V142-4,0))</f>
        <v>CID002314</v>
      </c>
      <c r="G142" s="182" t="str">
        <f ca="1">IF(C142=$X$4,IF(ISERROR($V142),"Enter smelter details","RMI"),IF(ISERROR($V142),"",OFFSET('Smelter Look-up'!$F$4,$V142-4,0)))</f>
        <v>RMI</v>
      </c>
      <c r="H142" s="183">
        <f ca="1">IF(ISERROR($V142),"",OFFSET('Smelter Look-up'!$G$4,$V142-4,0))</f>
        <v>0</v>
      </c>
      <c r="I142" s="184" t="str">
        <f ca="1">IF(ISERROR($V142),"",OFFSET('Smelter Look-up'!$H$4,$V142-4,0))</f>
        <v>Khwaeng Dok Mai</v>
      </c>
      <c r="J142" s="184" t="str">
        <f ca="1">IF(ISERROR($V142),"",OFFSET('Smelter Look-up'!$I$4,$V142-4,0))</f>
        <v>Krung Thep Maha Nakhon</v>
      </c>
      <c r="K142" s="225"/>
      <c r="L142" s="225"/>
      <c r="M142" s="225"/>
      <c r="N142" s="225"/>
      <c r="O142" s="225"/>
      <c r="P142" s="185"/>
      <c r="Q142" s="226"/>
      <c r="R142" s="182" t="str">
        <f ca="1">IF(ISERROR($V142),"",OFFSET('Smelter Look-up'!$C$4,$V142-4,0)&amp;"")</f>
        <v>Umicore Precious Metals Thailand</v>
      </c>
      <c r="S142" s="181" t="str">
        <f t="shared" ca="1" si="21"/>
        <v>TH</v>
      </c>
      <c r="T142" s="181" t="str">
        <f ca="1">IF(B142="","",IF(ISERROR(MATCH($J142,SorP!$B$1:$B$6230,0)),"",INDIRECT("'SorP'!$A$"&amp;MATCH($J142,SorP!$B$1:$B$6230,0))))</f>
        <v>TH-10</v>
      </c>
      <c r="U142" s="201"/>
      <c r="V142" s="227">
        <f ca="1">IF(C142="",NA(),IF(OR(C142="Smelter not listed",C142="Smelter not yet identified"),MATCH($B142&amp;$D142,'Smelter Look-up'!$J:$J,0),MATCH($B142&amp;$C142,'Smelter Look-up'!$J:$J,0)))</f>
        <v>292</v>
      </c>
      <c r="X142" s="228">
        <f t="shared" ca="1" si="22"/>
        <v>0</v>
      </c>
      <c r="AB142" s="229" t="str">
        <f t="shared" ca="1" si="23"/>
        <v>GoldUmicore Precious Metals Thailand</v>
      </c>
    </row>
    <row r="143" spans="1:28" s="228" customFormat="1" ht="88.2">
      <c r="A143" s="181" t="s">
        <v>140</v>
      </c>
      <c r="B143" s="182" t="str">
        <f ca="1">IF(LEN(A143)=0,"",INDEX('Smelter Look-up'!$A:$A,MATCH($A143,'Smelter Look-up'!$E:$E,0)))</f>
        <v>Tungsten</v>
      </c>
      <c r="C143" s="186" t="str">
        <f ca="1">IF(LEN(A143)=0,"",INDEX('Smelter Look-up'!$C:$C,MATCH($A143,'Smelter Look-up'!$E:$E,0)))</f>
        <v>Ganzhou Jiangwu Ferrotungsten Co., Ltd.</v>
      </c>
      <c r="D143" s="233"/>
      <c r="E143" s="182" t="str">
        <f ca="1">IF(ISERROR($V143),"",OFFSET('Smelter Look-up'!$D$4,$V143-4,0)&amp;"")</f>
        <v>CHINA</v>
      </c>
      <c r="F143" s="182" t="str">
        <f ca="1">IF(ISERROR($V143),"",OFFSET('Smelter Look-up'!$E$4,$V143-4,0))</f>
        <v>CID002315</v>
      </c>
      <c r="G143" s="182" t="str">
        <f ca="1">IF(C143=$X$4,IF(ISERROR($V143),"Enter smelter details","RMI"),IF(ISERROR($V143),"",OFFSET('Smelter Look-up'!$F$4,$V143-4,0)))</f>
        <v>RMI</v>
      </c>
      <c r="H143" s="183">
        <f ca="1">IF(ISERROR($V143),"",OFFSET('Smelter Look-up'!$G$4,$V143-4,0))</f>
        <v>0</v>
      </c>
      <c r="I143" s="184" t="str">
        <f ca="1">IF(ISERROR($V143),"",OFFSET('Smelter Look-up'!$H$4,$V143-4,0))</f>
        <v>Ganzhou</v>
      </c>
      <c r="J143" s="184" t="str">
        <f ca="1">IF(ISERROR($V143),"",OFFSET('Smelter Look-up'!$I$4,$V143-4,0))</f>
        <v>Jiangxi Sheng</v>
      </c>
      <c r="K143" s="225"/>
      <c r="L143" s="225"/>
      <c r="M143" s="225"/>
      <c r="N143" s="225"/>
      <c r="O143" s="225"/>
      <c r="P143" s="185"/>
      <c r="Q143" s="226"/>
      <c r="R143" s="182" t="str">
        <f ca="1">IF(ISERROR($V143),"",OFFSET('Smelter Look-up'!$C$4,$V143-4,0)&amp;"")</f>
        <v>Ganzhou Jiangwu Ferrotungsten Co., Ltd.</v>
      </c>
      <c r="S143" s="181" t="str">
        <f t="shared" ca="1" si="21"/>
        <v>CN</v>
      </c>
      <c r="T143" s="181" t="str">
        <f ca="1">IF(B143="","",IF(ISERROR(MATCH($J143,SorP!$B$1:$B$6230,0)),"",INDIRECT("'SorP'!$A$"&amp;MATCH($J143,SorP!$B$1:$B$6230,0))))</f>
        <v>CN-JX</v>
      </c>
      <c r="U143" s="201"/>
      <c r="V143" s="227">
        <f ca="1">IF(C143="",NA(),IF(OR(C143="Smelter not listed",C143="Smelter not yet identified"),MATCH($B143&amp;$D143,'Smelter Look-up'!$J:$J,0),MATCH($B143&amp;$C143,'Smelter Look-up'!$J:$J,0)))</f>
        <v>577</v>
      </c>
      <c r="X143" s="228">
        <f t="shared" ca="1" si="22"/>
        <v>0</v>
      </c>
      <c r="AB143" s="229" t="str">
        <f t="shared" ca="1" si="23"/>
        <v>TungstenGanzhou Jiangwu Ferrotungsten Co., Ltd.</v>
      </c>
    </row>
    <row r="144" spans="1:28" s="228" customFormat="1" ht="88.2">
      <c r="A144" s="181" t="s">
        <v>141</v>
      </c>
      <c r="B144" s="182" t="str">
        <f ca="1">IF(LEN(A144)=0,"",INDEX('Smelter Look-up'!$A:$A,MATCH($A144,'Smelter Look-up'!$E:$E,0)))</f>
        <v>Tungsten</v>
      </c>
      <c r="C144" s="186" t="str">
        <f ca="1">IF(LEN(A144)=0,"",INDEX('Smelter Look-up'!$C:$C,MATCH($A144,'Smelter Look-up'!$E:$E,0)))</f>
        <v>Jiangxi Yaosheng Tungsten Co., Ltd.</v>
      </c>
      <c r="D144" s="233"/>
      <c r="E144" s="182" t="str">
        <f ca="1">IF(ISERROR($V144),"",OFFSET('Smelter Look-up'!$D$4,$V144-4,0)&amp;"")</f>
        <v>CHINA</v>
      </c>
      <c r="F144" s="182" t="str">
        <f ca="1">IF(ISERROR($V144),"",OFFSET('Smelter Look-up'!$E$4,$V144-4,0))</f>
        <v>CID002316</v>
      </c>
      <c r="G144" s="182" t="str">
        <f ca="1">IF(C144=$X$4,IF(ISERROR($V144),"Enter smelter details","RMI"),IF(ISERROR($V144),"",OFFSET('Smelter Look-up'!$F$4,$V144-4,0)))</f>
        <v>RMI</v>
      </c>
      <c r="H144" s="183">
        <f ca="1">IF(ISERROR($V144),"",OFFSET('Smelter Look-up'!$G$4,$V144-4,0))</f>
        <v>0</v>
      </c>
      <c r="I144" s="184" t="str">
        <f ca="1">IF(ISERROR($V144),"",OFFSET('Smelter Look-up'!$H$4,$V144-4,0))</f>
        <v>Ganzhou</v>
      </c>
      <c r="J144" s="184" t="str">
        <f ca="1">IF(ISERROR($V144),"",OFFSET('Smelter Look-up'!$I$4,$V144-4,0))</f>
        <v>Jiangxi Sheng</v>
      </c>
      <c r="K144" s="225"/>
      <c r="L144" s="225"/>
      <c r="M144" s="225"/>
      <c r="N144" s="225"/>
      <c r="O144" s="225"/>
      <c r="P144" s="185"/>
      <c r="Q144" s="226"/>
      <c r="R144" s="182" t="str">
        <f ca="1">IF(ISERROR($V144),"",OFFSET('Smelter Look-up'!$C$4,$V144-4,0)&amp;"")</f>
        <v>Jiangxi Yaosheng Tungsten Co., Ltd.</v>
      </c>
      <c r="S144" s="181" t="str">
        <f t="shared" ca="1" si="21"/>
        <v>CN</v>
      </c>
      <c r="T144" s="181" t="str">
        <f ca="1">IF(B144="","",IF(ISERROR(MATCH($J144,SorP!$B$1:$B$6230,0)),"",INDIRECT("'SorP'!$A$"&amp;MATCH($J144,SorP!$B$1:$B$6230,0))))</f>
        <v>CN-JX</v>
      </c>
      <c r="U144" s="201"/>
      <c r="V144" s="227">
        <f ca="1">IF(C144="",NA(),IF(OR(C144="Smelter not listed",C144="Smelter not yet identified"),MATCH($B144&amp;$D144,'Smelter Look-up'!$J:$J,0),MATCH($B144&amp;$C144,'Smelter Look-up'!$J:$J,0)))</f>
        <v>600</v>
      </c>
      <c r="X144" s="228">
        <f t="shared" ca="1" si="22"/>
        <v>0</v>
      </c>
      <c r="AB144" s="229" t="str">
        <f t="shared" ca="1" si="23"/>
        <v>TungstenJiangxi Yaosheng Tungsten Co., Ltd.</v>
      </c>
    </row>
    <row r="145" spans="1:28" s="228" customFormat="1" ht="100.8">
      <c r="A145" s="181" t="s">
        <v>142</v>
      </c>
      <c r="B145" s="182" t="str">
        <f ca="1">IF(LEN(A145)=0,"",INDEX('Smelter Look-up'!$A:$A,MATCH($A145,'Smelter Look-up'!$E:$E,0)))</f>
        <v>Tungsten</v>
      </c>
      <c r="C145" s="186" t="str">
        <f ca="1">IF(LEN(A145)=0,"",INDEX('Smelter Look-up'!$C:$C,MATCH($A145,'Smelter Look-up'!$E:$E,0)))</f>
        <v>Jiangxi Xinsheng Tungsten Industry Co., Ltd.</v>
      </c>
      <c r="D145" s="233"/>
      <c r="E145" s="182" t="str">
        <f ca="1">IF(ISERROR($V145),"",OFFSET('Smelter Look-up'!$D$4,$V145-4,0)&amp;"")</f>
        <v>CHINA</v>
      </c>
      <c r="F145" s="182" t="str">
        <f ca="1">IF(ISERROR($V145),"",OFFSET('Smelter Look-up'!$E$4,$V145-4,0))</f>
        <v>CID002317</v>
      </c>
      <c r="G145" s="182" t="str">
        <f ca="1">IF(C145=$X$4,IF(ISERROR($V145),"Enter smelter details","RMI"),IF(ISERROR($V145),"",OFFSET('Smelter Look-up'!$F$4,$V145-4,0)))</f>
        <v>RMI</v>
      </c>
      <c r="H145" s="183">
        <f ca="1">IF(ISERROR($V145),"",OFFSET('Smelter Look-up'!$G$4,$V145-4,0))</f>
        <v>0</v>
      </c>
      <c r="I145" s="184" t="str">
        <f ca="1">IF(ISERROR($V145),"",OFFSET('Smelter Look-up'!$H$4,$V145-4,0))</f>
        <v>Ganzhou</v>
      </c>
      <c r="J145" s="184" t="str">
        <f ca="1">IF(ISERROR($V145),"",OFFSET('Smelter Look-up'!$I$4,$V145-4,0))</f>
        <v>Jiangxi Sheng</v>
      </c>
      <c r="K145" s="225"/>
      <c r="L145" s="225"/>
      <c r="M145" s="225"/>
      <c r="N145" s="225"/>
      <c r="O145" s="225"/>
      <c r="P145" s="185"/>
      <c r="Q145" s="226"/>
      <c r="R145" s="182" t="str">
        <f ca="1">IF(ISERROR($V145),"",OFFSET('Smelter Look-up'!$C$4,$V145-4,0)&amp;"")</f>
        <v>Jiangxi Xinsheng Tungsten Industry Co., Ltd.</v>
      </c>
      <c r="S145" s="181" t="str">
        <f t="shared" ca="1" si="21"/>
        <v>CN</v>
      </c>
      <c r="T145" s="181" t="str">
        <f ca="1">IF(B145="","",IF(ISERROR(MATCH($J145,SorP!$B$1:$B$6230,0)),"",INDIRECT("'SorP'!$A$"&amp;MATCH($J145,SorP!$B$1:$B$6230,0))))</f>
        <v>CN-JX</v>
      </c>
      <c r="U145" s="201"/>
      <c r="V145" s="227">
        <f ca="1">IF(C145="",NA(),IF(OR(C145="Smelter not listed",C145="Smelter not yet identified"),MATCH($B145&amp;$D145,'Smelter Look-up'!$J:$J,0),MATCH($B145&amp;$C145,'Smelter Look-up'!$J:$J,0)))</f>
        <v>599</v>
      </c>
      <c r="X145" s="228">
        <f t="shared" ca="1" si="22"/>
        <v>0</v>
      </c>
      <c r="AB145" s="229" t="str">
        <f t="shared" ca="1" si="23"/>
        <v>TungstenJiangxi Xinsheng Tungsten Industry Co., Ltd.</v>
      </c>
    </row>
    <row r="146" spans="1:28" s="228" customFormat="1" ht="126">
      <c r="A146" s="181" t="s">
        <v>143</v>
      </c>
      <c r="B146" s="182" t="str">
        <f ca="1">IF(LEN(A146)=0,"",INDEX('Smelter Look-up'!$A:$A,MATCH($A146,'Smelter Look-up'!$E:$E,0)))</f>
        <v>Tungsten</v>
      </c>
      <c r="C146" s="186" t="str">
        <f ca="1">IF(LEN(A146)=0,"",INDEX('Smelter Look-up'!$C:$C,MATCH($A146,'Smelter Look-up'!$E:$E,0)))</f>
        <v>Jiangxi Tonggu Non-ferrous Metallurgical &amp; Chemical Co., Ltd.</v>
      </c>
      <c r="D146" s="233"/>
      <c r="E146" s="182" t="str">
        <f ca="1">IF(ISERROR($V146),"",OFFSET('Smelter Look-up'!$D$4,$V146-4,0)&amp;"")</f>
        <v>CHINA</v>
      </c>
      <c r="F146" s="182" t="str">
        <f ca="1">IF(ISERROR($V146),"",OFFSET('Smelter Look-up'!$E$4,$V146-4,0))</f>
        <v>CID002318</v>
      </c>
      <c r="G146" s="182" t="str">
        <f ca="1">IF(C146=$X$4,IF(ISERROR($V146),"Enter smelter details","RMI"),IF(ISERROR($V146),"",OFFSET('Smelter Look-up'!$F$4,$V146-4,0)))</f>
        <v>RMI</v>
      </c>
      <c r="H146" s="183">
        <f ca="1">IF(ISERROR($V146),"",OFFSET('Smelter Look-up'!$G$4,$V146-4,0))</f>
        <v>0</v>
      </c>
      <c r="I146" s="184" t="str">
        <f ca="1">IF(ISERROR($V146),"",OFFSET('Smelter Look-up'!$H$4,$V146-4,0))</f>
        <v>Tonggu</v>
      </c>
      <c r="J146" s="184" t="str">
        <f ca="1">IF(ISERROR($V146),"",OFFSET('Smelter Look-up'!$I$4,$V146-4,0))</f>
        <v>Jiangxi Sheng</v>
      </c>
      <c r="K146" s="225"/>
      <c r="L146" s="225"/>
      <c r="M146" s="225"/>
      <c r="N146" s="225"/>
      <c r="O146" s="225"/>
      <c r="P146" s="185"/>
      <c r="Q146" s="226"/>
      <c r="R146" s="182" t="str">
        <f ca="1">IF(ISERROR($V146),"",OFFSET('Smelter Look-up'!$C$4,$V146-4,0)&amp;"")</f>
        <v>Jiangxi Tonggu Non-ferrous Metallurgical &amp; Chemical Co., Ltd.</v>
      </c>
      <c r="S146" s="181" t="str">
        <f t="shared" ca="1" si="21"/>
        <v>CN</v>
      </c>
      <c r="T146" s="181" t="str">
        <f ca="1">IF(B146="","",IF(ISERROR(MATCH($J146,SorP!$B$1:$B$6230,0)),"",INDIRECT("'SorP'!$A$"&amp;MATCH($J146,SorP!$B$1:$B$6230,0))))</f>
        <v>CN-JX</v>
      </c>
      <c r="U146" s="201"/>
      <c r="V146" s="227">
        <f ca="1">IF(C146="",NA(),IF(OR(C146="Smelter not listed",C146="Smelter not yet identified"),MATCH($B146&amp;$D146,'Smelter Look-up'!$J:$J,0),MATCH($B146&amp;$C146,'Smelter Look-up'!$J:$J,0)))</f>
        <v>596</v>
      </c>
      <c r="X146" s="228">
        <f t="shared" ca="1" si="22"/>
        <v>0</v>
      </c>
      <c r="AB146" s="229" t="str">
        <f t="shared" ca="1" si="23"/>
        <v>TungstenJiangxi Tonggu Non-ferrous Metallurgical &amp; Chemical Co., Ltd.</v>
      </c>
    </row>
    <row r="147" spans="1:28" s="228" customFormat="1" ht="75.599999999999994">
      <c r="A147" s="181" t="s">
        <v>144</v>
      </c>
      <c r="B147" s="182" t="str">
        <f ca="1">IF(LEN(A147)=0,"",INDEX('Smelter Look-up'!$A:$A,MATCH($A147,'Smelter Look-up'!$E:$E,0)))</f>
        <v>Tungsten</v>
      </c>
      <c r="C147" s="186" t="str">
        <f ca="1">IF(LEN(A147)=0,"",INDEX('Smelter Look-up'!$C:$C,MATCH($A147,'Smelter Look-up'!$E:$E,0)))</f>
        <v>Malipo Haiyu Tungsten Co., Ltd.</v>
      </c>
      <c r="D147" s="233"/>
      <c r="E147" s="182" t="str">
        <f ca="1">IF(ISERROR($V147),"",OFFSET('Smelter Look-up'!$D$4,$V147-4,0)&amp;"")</f>
        <v>CHINA</v>
      </c>
      <c r="F147" s="182" t="str">
        <f ca="1">IF(ISERROR($V147),"",OFFSET('Smelter Look-up'!$E$4,$V147-4,0))</f>
        <v>CID002319</v>
      </c>
      <c r="G147" s="182" t="str">
        <f ca="1">IF(C147=$X$4,IF(ISERROR($V147),"Enter smelter details","RMI"),IF(ISERROR($V147),"",OFFSET('Smelter Look-up'!$F$4,$V147-4,0)))</f>
        <v>RMI</v>
      </c>
      <c r="H147" s="183">
        <f ca="1">IF(ISERROR($V147),"",OFFSET('Smelter Look-up'!$G$4,$V147-4,0))</f>
        <v>0</v>
      </c>
      <c r="I147" s="184" t="str">
        <f ca="1">IF(ISERROR($V147),"",OFFSET('Smelter Look-up'!$H$4,$V147-4,0))</f>
        <v>Nanfeng Xiaozhai</v>
      </c>
      <c r="J147" s="184" t="str">
        <f ca="1">IF(ISERROR($V147),"",OFFSET('Smelter Look-up'!$I$4,$V147-4,0))</f>
        <v>Yunnan Sheng</v>
      </c>
      <c r="K147" s="225"/>
      <c r="L147" s="225"/>
      <c r="M147" s="225"/>
      <c r="N147" s="225"/>
      <c r="O147" s="225"/>
      <c r="P147" s="185"/>
      <c r="Q147" s="226"/>
      <c r="R147" s="182" t="str">
        <f ca="1">IF(ISERROR($V147),"",OFFSET('Smelter Look-up'!$C$4,$V147-4,0)&amp;"")</f>
        <v>Malipo Haiyu Tungsten Co., Ltd.</v>
      </c>
      <c r="S147" s="181" t="str">
        <f t="shared" ca="1" si="21"/>
        <v>CN</v>
      </c>
      <c r="T147" s="181" t="str">
        <f ca="1">IF(B147="","",IF(ISERROR(MATCH($J147,SorP!$B$1:$B$6230,0)),"",INDIRECT("'SorP'!$A$"&amp;MATCH($J147,SorP!$B$1:$B$6230,0))))</f>
        <v>CN-YN</v>
      </c>
      <c r="U147" s="201"/>
      <c r="V147" s="227">
        <f ca="1">IF(C147="",NA(),IF(OR(C147="Smelter not listed",C147="Smelter not yet identified"),MATCH($B147&amp;$D147,'Smelter Look-up'!$J:$J,0),MATCH($B147&amp;$C147,'Smelter Look-up'!$J:$J,0)))</f>
        <v>608</v>
      </c>
      <c r="X147" s="228">
        <f t="shared" ca="1" si="22"/>
        <v>0</v>
      </c>
      <c r="AB147" s="229" t="str">
        <f t="shared" ca="1" si="23"/>
        <v>TungstenMalipo Haiyu Tungsten Co., Ltd.</v>
      </c>
    </row>
    <row r="148" spans="1:28" s="228" customFormat="1" ht="63">
      <c r="A148" s="181" t="s">
        <v>145</v>
      </c>
      <c r="B148" s="182" t="str">
        <f ca="1">IF(LEN(A148)=0,"",INDEX('Smelter Look-up'!$A:$A,MATCH($A148,'Smelter Look-up'!$E:$E,0)))</f>
        <v>Tungsten</v>
      </c>
      <c r="C148" s="186" t="str">
        <f ca="1">IF(LEN(A148)=0,"",INDEX('Smelter Look-up'!$C:$C,MATCH($A148,'Smelter Look-up'!$E:$E,0)))</f>
        <v>Xiamen Tungsten (H.C.) Co., Ltd.</v>
      </c>
      <c r="D148" s="233"/>
      <c r="E148" s="182" t="str">
        <f ca="1">IF(ISERROR($V148),"",OFFSET('Smelter Look-up'!$D$4,$V148-4,0)&amp;"")</f>
        <v>CHINA</v>
      </c>
      <c r="F148" s="182" t="str">
        <f ca="1">IF(ISERROR($V148),"",OFFSET('Smelter Look-up'!$E$4,$V148-4,0))</f>
        <v>CID002320</v>
      </c>
      <c r="G148" s="182" t="str">
        <f ca="1">IF(C148=$X$4,IF(ISERROR($V148),"Enter smelter details","RMI"),IF(ISERROR($V148),"",OFFSET('Smelter Look-up'!$F$4,$V148-4,0)))</f>
        <v>RMI</v>
      </c>
      <c r="H148" s="183">
        <f ca="1">IF(ISERROR($V148),"",OFFSET('Smelter Look-up'!$G$4,$V148-4,0))</f>
        <v>0</v>
      </c>
      <c r="I148" s="184" t="str">
        <f ca="1">IF(ISERROR($V148),"",OFFSET('Smelter Look-up'!$H$4,$V148-4,0))</f>
        <v>Xiamen</v>
      </c>
      <c r="J148" s="184" t="str">
        <f ca="1">IF(ISERROR($V148),"",OFFSET('Smelter Look-up'!$I$4,$V148-4,0))</f>
        <v>Fujian Sheng</v>
      </c>
      <c r="K148" s="225"/>
      <c r="L148" s="225"/>
      <c r="M148" s="225"/>
      <c r="N148" s="225"/>
      <c r="O148" s="225"/>
      <c r="P148" s="185"/>
      <c r="Q148" s="226"/>
      <c r="R148" s="182" t="str">
        <f ca="1">IF(ISERROR($V148),"",OFFSET('Smelter Look-up'!$C$4,$V148-4,0)&amp;"")</f>
        <v>Xiamen Tungsten (H.C.) Co., Ltd.</v>
      </c>
      <c r="S148" s="181" t="str">
        <f t="shared" ca="1" si="21"/>
        <v>CN</v>
      </c>
      <c r="T148" s="181" t="str">
        <f ca="1">IF(B148="","",IF(ISERROR(MATCH($J148,SorP!$B$1:$B$6230,0)),"",INDIRECT("'SorP'!$A$"&amp;MATCH($J148,SorP!$B$1:$B$6230,0))))</f>
        <v>CN-FJ</v>
      </c>
      <c r="U148" s="201"/>
      <c r="V148" s="227">
        <f ca="1">IF(C148="",NA(),IF(OR(C148="Smelter not listed",C148="Smelter not yet identified"),MATCH($B148&amp;$D148,'Smelter Look-up'!$J:$J,0),MATCH($B148&amp;$C148,'Smelter Look-up'!$J:$J,0)))</f>
        <v>625</v>
      </c>
      <c r="X148" s="228">
        <f t="shared" ca="1" si="22"/>
        <v>0</v>
      </c>
      <c r="AB148" s="229" t="str">
        <f t="shared" ca="1" si="23"/>
        <v>TungstenXiamen Tungsten (H.C.) Co., Ltd.</v>
      </c>
    </row>
    <row r="149" spans="1:28" s="228" customFormat="1" ht="75.599999999999994">
      <c r="A149" s="181" t="s">
        <v>138</v>
      </c>
      <c r="B149" s="182" t="str">
        <f ca="1">IF(LEN(A149)=0,"",INDEX('Smelter Look-up'!$A:$A,MATCH($A149,'Smelter Look-up'!$E:$E,0)))</f>
        <v>Tungsten</v>
      </c>
      <c r="C149" s="186" t="str">
        <f ca="1">IF(LEN(A149)=0,"",INDEX('Smelter Look-up'!$C:$C,MATCH($A149,'Smelter Look-up'!$E:$E,0)))</f>
        <v>Jiangxi Gan Bei Tungsten Co., Ltd.</v>
      </c>
      <c r="D149" s="233"/>
      <c r="E149" s="182" t="str">
        <f ca="1">IF(ISERROR($V149),"",OFFSET('Smelter Look-up'!$D$4,$V149-4,0)&amp;"")</f>
        <v>CHINA</v>
      </c>
      <c r="F149" s="182" t="str">
        <f ca="1">IF(ISERROR($V149),"",OFFSET('Smelter Look-up'!$E$4,$V149-4,0))</f>
        <v>CID002321</v>
      </c>
      <c r="G149" s="182" t="str">
        <f ca="1">IF(C149=$X$4,IF(ISERROR($V149),"Enter smelter details","RMI"),IF(ISERROR($V149),"",OFFSET('Smelter Look-up'!$F$4,$V149-4,0)))</f>
        <v>RMI</v>
      </c>
      <c r="H149" s="183">
        <f ca="1">IF(ISERROR($V149),"",OFFSET('Smelter Look-up'!$G$4,$V149-4,0))</f>
        <v>0</v>
      </c>
      <c r="I149" s="184" t="str">
        <f ca="1">IF(ISERROR($V149),"",OFFSET('Smelter Look-up'!$H$4,$V149-4,0))</f>
        <v>Xiushui</v>
      </c>
      <c r="J149" s="184" t="str">
        <f ca="1">IF(ISERROR($V149),"",OFFSET('Smelter Look-up'!$I$4,$V149-4,0))</f>
        <v>Jiangxi Sheng</v>
      </c>
      <c r="K149" s="225"/>
      <c r="L149" s="225"/>
      <c r="M149" s="225"/>
      <c r="N149" s="225"/>
      <c r="O149" s="225"/>
      <c r="P149" s="185"/>
      <c r="Q149" s="226"/>
      <c r="R149" s="182" t="str">
        <f ca="1">IF(ISERROR($V149),"",OFFSET('Smelter Look-up'!$C$4,$V149-4,0)&amp;"")</f>
        <v>Jiangxi Gan Bei Tungsten Co., Ltd.</v>
      </c>
      <c r="S149" s="181" t="str">
        <f t="shared" ca="1" si="21"/>
        <v>CN</v>
      </c>
      <c r="T149" s="181" t="str">
        <f ca="1">IF(B149="","",IF(ISERROR(MATCH($J149,SorP!$B$1:$B$6230,0)),"",INDIRECT("'SorP'!$A$"&amp;MATCH($J149,SorP!$B$1:$B$6230,0))))</f>
        <v>CN-JX</v>
      </c>
      <c r="U149" s="201"/>
      <c r="V149" s="227">
        <f ca="1">IF(C149="",NA(),IF(OR(C149="Smelter not listed",C149="Smelter not yet identified"),MATCH($B149&amp;$D149,'Smelter Look-up'!$J:$J,0),MATCH($B149&amp;$C149,'Smelter Look-up'!$J:$J,0)))</f>
        <v>594</v>
      </c>
      <c r="X149" s="228">
        <f t="shared" ca="1" si="22"/>
        <v>0</v>
      </c>
      <c r="AB149" s="229" t="str">
        <f t="shared" ca="1" si="23"/>
        <v>TungstenJiangxi Gan Bei Tungsten Co., Ltd.</v>
      </c>
    </row>
    <row r="150" spans="1:28" s="228" customFormat="1" ht="50.4">
      <c r="A150" s="181" t="s">
        <v>15200</v>
      </c>
      <c r="B150" s="182" t="str">
        <f ca="1">IF(LEN(A150)=0,"",INDEX('Smelter Look-up'!$A:$A,MATCH($A150,'Smelter Look-up'!$E:$E,0)))</f>
        <v>Tin</v>
      </c>
      <c r="C150" s="186" t="str">
        <f ca="1">IF(LEN(A150)=0,"",INDEX('Smelter Look-up'!$C:$C,MATCH($A150,'Smelter Look-up'!$E:$E,0)))</f>
        <v>CV Venus Inti Perkasa</v>
      </c>
      <c r="D150" s="233"/>
      <c r="E150" s="182" t="str">
        <f ca="1">IF(ISERROR($V150),"",OFFSET('Smelter Look-up'!$D$4,$V150-4,0)&amp;"")</f>
        <v>INDONESIA</v>
      </c>
      <c r="F150" s="182" t="str">
        <f ca="1">IF(ISERROR($V150),"",OFFSET('Smelter Look-up'!$E$4,$V150-4,0))</f>
        <v>CID002455</v>
      </c>
      <c r="G150" s="182" t="str">
        <f ca="1">IF(C150=$X$4,IF(ISERROR($V150),"Enter smelter details","RMI"),IF(ISERROR($V150),"",OFFSET('Smelter Look-up'!$F$4,$V150-4,0)))</f>
        <v>RMI</v>
      </c>
      <c r="H150" s="183">
        <f ca="1">IF(ISERROR($V150),"",OFFSET('Smelter Look-up'!$G$4,$V150-4,0))</f>
        <v>0</v>
      </c>
      <c r="I150" s="184" t="str">
        <f ca="1">IF(ISERROR($V150),"",OFFSET('Smelter Look-up'!$H$4,$V150-4,0))</f>
        <v>Pangkal Pinang</v>
      </c>
      <c r="J150" s="184" t="str">
        <f ca="1">IF(ISERROR($V150),"",OFFSET('Smelter Look-up'!$I$4,$V150-4,0))</f>
        <v>Kepulauan Bangka Belitung</v>
      </c>
      <c r="K150" s="225"/>
      <c r="L150" s="225"/>
      <c r="M150" s="225"/>
      <c r="N150" s="225"/>
      <c r="O150" s="225"/>
      <c r="P150" s="185"/>
      <c r="Q150" s="226"/>
      <c r="R150" s="182" t="str">
        <f ca="1">IF(ISERROR($V150),"",OFFSET('Smelter Look-up'!$C$4,$V150-4,0)&amp;"")</f>
        <v>CV Venus Inti Perkasa</v>
      </c>
      <c r="S150" s="181" t="str">
        <f t="shared" ca="1" si="21"/>
        <v>ID</v>
      </c>
      <c r="T150" s="181" t="str">
        <f ca="1">IF(B150="","",IF(ISERROR(MATCH($J150,SorP!$B$1:$B$6230,0)),"",INDIRECT("'SorP'!$A$"&amp;MATCH($J150,SorP!$B$1:$B$6230,0))))</f>
        <v>ID-BB</v>
      </c>
      <c r="U150" s="201"/>
      <c r="V150" s="227">
        <f ca="1">IF(C150="",NA(),IF(OR(C150="Smelter not listed",C150="Smelter not yet identified"),MATCH($B150&amp;$D150,'Smelter Look-up'!$J:$J,0),MATCH($B150&amp;$C150,'Smelter Look-up'!$J:$J,0)))</f>
        <v>412</v>
      </c>
      <c r="X150" s="228">
        <f t="shared" ca="1" si="22"/>
        <v>0</v>
      </c>
      <c r="AB150" s="229" t="str">
        <f t="shared" ca="1" si="23"/>
        <v>TinCV Venus Inti Perkasa</v>
      </c>
    </row>
    <row r="151" spans="1:28" s="228" customFormat="1" ht="50.4">
      <c r="A151" s="181" t="s">
        <v>1702</v>
      </c>
      <c r="B151" s="182" t="str">
        <f ca="1">IF(LEN(A151)=0,"",INDEX('Smelter Look-up'!$A:$A,MATCH($A151,'Smelter Look-up'!$E:$E,0)))</f>
        <v>Gold</v>
      </c>
      <c r="C151" s="186" t="str">
        <f ca="1">IF(LEN(A151)=0,"",INDEX('Smelter Look-up'!$C:$C,MATCH($A151,'Smelter Look-up'!$E:$E,0)))</f>
        <v>Geib Refining Corporation</v>
      </c>
      <c r="D151" s="233"/>
      <c r="E151" s="182" t="str">
        <f ca="1">IF(ISERROR($V151),"",OFFSET('Smelter Look-up'!$D$4,$V151-4,0)&amp;"")</f>
        <v>UNITED STATES OF AMERICA</v>
      </c>
      <c r="F151" s="182" t="str">
        <f ca="1">IF(ISERROR($V151),"",OFFSET('Smelter Look-up'!$E$4,$V151-4,0))</f>
        <v>CID002459</v>
      </c>
      <c r="G151" s="182" t="str">
        <f ca="1">IF(C151=$X$4,IF(ISERROR($V151),"Enter smelter details","RMI"),IF(ISERROR($V151),"",OFFSET('Smelter Look-up'!$F$4,$V151-4,0)))</f>
        <v>RMI</v>
      </c>
      <c r="H151" s="183">
        <f ca="1">IF(ISERROR($V151),"",OFFSET('Smelter Look-up'!$G$4,$V151-4,0))</f>
        <v>0</v>
      </c>
      <c r="I151" s="184" t="str">
        <f ca="1">IF(ISERROR($V151),"",OFFSET('Smelter Look-up'!$H$4,$V151-4,0))</f>
        <v>Warwick</v>
      </c>
      <c r="J151" s="184" t="str">
        <f ca="1">IF(ISERROR($V151),"",OFFSET('Smelter Look-up'!$I$4,$V151-4,0))</f>
        <v>Rhode Island</v>
      </c>
      <c r="K151" s="225"/>
      <c r="L151" s="225"/>
      <c r="M151" s="225"/>
      <c r="N151" s="225"/>
      <c r="O151" s="225"/>
      <c r="P151" s="185"/>
      <c r="Q151" s="226"/>
      <c r="R151" s="182" t="str">
        <f ca="1">IF(ISERROR($V151),"",OFFSET('Smelter Look-up'!$C$4,$V151-4,0)&amp;"")</f>
        <v>Geib Refining Corporation</v>
      </c>
      <c r="S151" s="181" t="str">
        <f t="shared" ca="1" si="21"/>
        <v>US</v>
      </c>
      <c r="T151" s="181" t="str">
        <f ca="1">IF(B151="","",IF(ISERROR(MATCH($J151,SorP!$B$1:$B$6230,0)),"",INDIRECT("'SorP'!$A$"&amp;MATCH($J151,SorP!$B$1:$B$6230,0))))</f>
        <v>US-RI</v>
      </c>
      <c r="U151" s="201"/>
      <c r="V151" s="227">
        <f ca="1">IF(C151="",NA(),IF(OR(C151="Smelter not listed",C151="Smelter not yet identified"),MATCH($B151&amp;$D151,'Smelter Look-up'!$J:$J,0),MATCH($B151&amp;$C151,'Smelter Look-up'!$J:$J,0)))</f>
        <v>88</v>
      </c>
      <c r="X151" s="228">
        <f t="shared" ca="1" si="22"/>
        <v>0</v>
      </c>
      <c r="AB151" s="229" t="str">
        <f t="shared" ca="1" si="23"/>
        <v>GoldGeib Refining Corporation</v>
      </c>
    </row>
    <row r="152" spans="1:28" s="228" customFormat="1" ht="75.599999999999994">
      <c r="A152" s="181" t="s">
        <v>139</v>
      </c>
      <c r="B152" s="182" t="str">
        <f ca="1">IF(LEN(A152)=0,"",INDEX('Smelter Look-up'!$A:$A,MATCH($A152,'Smelter Look-up'!$E:$E,0)))</f>
        <v>Tin</v>
      </c>
      <c r="C152" s="186" t="str">
        <f ca="1">IF(LEN(A152)=0,"",INDEX('Smelter Look-up'!$C:$C,MATCH($A152,'Smelter Look-up'!$E:$E,0)))</f>
        <v>Magnu's Minerais Metais e Ligas Ltda.</v>
      </c>
      <c r="D152" s="233"/>
      <c r="E152" s="182" t="str">
        <f ca="1">IF(ISERROR($V152),"",OFFSET('Smelter Look-up'!$D$4,$V152-4,0)&amp;"")</f>
        <v>BRAZIL</v>
      </c>
      <c r="F152" s="182" t="str">
        <f ca="1">IF(ISERROR($V152),"",OFFSET('Smelter Look-up'!$E$4,$V152-4,0))</f>
        <v>CID002468</v>
      </c>
      <c r="G152" s="182" t="str">
        <f ca="1">IF(C152=$X$4,IF(ISERROR($V152),"Enter smelter details","RMI"),IF(ISERROR($V152),"",OFFSET('Smelter Look-up'!$F$4,$V152-4,0)))</f>
        <v>RMI</v>
      </c>
      <c r="H152" s="183">
        <f ca="1">IF(ISERROR($V152),"",OFFSET('Smelter Look-up'!$G$4,$V152-4,0))</f>
        <v>0</v>
      </c>
      <c r="I152" s="184" t="str">
        <f ca="1">IF(ISERROR($V152),"",OFFSET('Smelter Look-up'!$H$4,$V152-4,0))</f>
        <v>São João del Rei</v>
      </c>
      <c r="J152" s="184" t="str">
        <f ca="1">IF(ISERROR($V152),"",OFFSET('Smelter Look-up'!$I$4,$V152-4,0))</f>
        <v>Minas Gerais</v>
      </c>
      <c r="K152" s="225"/>
      <c r="L152" s="225"/>
      <c r="M152" s="225"/>
      <c r="N152" s="225"/>
      <c r="O152" s="225"/>
      <c r="P152" s="185"/>
      <c r="Q152" s="226"/>
      <c r="R152" s="182" t="str">
        <f ca="1">IF(ISERROR($V152),"",OFFSET('Smelter Look-up'!$C$4,$V152-4,0)&amp;"")</f>
        <v>Magnu's Minerais Metais e Ligas Ltda.</v>
      </c>
      <c r="S152" s="181" t="str">
        <f t="shared" ca="1" si="21"/>
        <v>BR</v>
      </c>
      <c r="T152" s="181" t="str">
        <f ca="1">IF(B152="","",IF(ISERROR(MATCH($J152,SorP!$B$1:$B$6230,0)),"",INDIRECT("'SorP'!$A$"&amp;MATCH($J152,SorP!$B$1:$B$6230,0))))</f>
        <v>BR-MG</v>
      </c>
      <c r="U152" s="201"/>
      <c r="V152" s="227">
        <f ca="1">IF(C152="",NA(),IF(OR(C152="Smelter not listed",C152="Smelter not yet identified"),MATCH($B152&amp;$D152,'Smelter Look-up'!$J:$J,0),MATCH($B152&amp;$C152,'Smelter Look-up'!$J:$J,0)))</f>
        <v>456</v>
      </c>
      <c r="X152" s="228">
        <f t="shared" ca="1" si="22"/>
        <v>0</v>
      </c>
      <c r="AB152" s="229" t="str">
        <f t="shared" ca="1" si="23"/>
        <v>TinMagnu's Minerais Metais e Ligas Ltda.</v>
      </c>
    </row>
    <row r="153" spans="1:28" s="228" customFormat="1" ht="100.8">
      <c r="A153" s="181" t="s">
        <v>396</v>
      </c>
      <c r="B153" s="182" t="str">
        <f ca="1">IF(LEN(A153)=0,"",INDEX('Smelter Look-up'!$A:$A,MATCH($A153,'Smelter Look-up'!$E:$E,0)))</f>
        <v>Tantalum</v>
      </c>
      <c r="C153" s="186" t="str">
        <f ca="1">IF(LEN(A153)=0,"",INDEX('Smelter Look-up'!$C:$C,MATCH($A153,'Smelter Look-up'!$E:$E,0)))</f>
        <v>Hengyang King Xing Lifeng New Materials Co., Ltd.</v>
      </c>
      <c r="D153" s="233"/>
      <c r="E153" s="182" t="str">
        <f ca="1">IF(ISERROR($V153),"",OFFSET('Smelter Look-up'!$D$4,$V153-4,0)&amp;"")</f>
        <v>CHINA</v>
      </c>
      <c r="F153" s="182" t="str">
        <f ca="1">IF(ISERROR($V153),"",OFFSET('Smelter Look-up'!$E$4,$V153-4,0))</f>
        <v>CID002492</v>
      </c>
      <c r="G153" s="182" t="str">
        <f ca="1">IF(C153=$X$4,IF(ISERROR($V153),"Enter smelter details","RMI"),IF(ISERROR($V153),"",OFFSET('Smelter Look-up'!$F$4,$V153-4,0)))</f>
        <v>RMI</v>
      </c>
      <c r="H153" s="183">
        <f ca="1">IF(ISERROR($V153),"",OFFSET('Smelter Look-up'!$G$4,$V153-4,0))</f>
        <v>0</v>
      </c>
      <c r="I153" s="184" t="str">
        <f ca="1">IF(ISERROR($V153),"",OFFSET('Smelter Look-up'!$H$4,$V153-4,0))</f>
        <v>Hengyang</v>
      </c>
      <c r="J153" s="184" t="str">
        <f ca="1">IF(ISERROR($V153),"",OFFSET('Smelter Look-up'!$I$4,$V153-4,0))</f>
        <v>Hunan Sheng</v>
      </c>
      <c r="K153" s="225"/>
      <c r="L153" s="225"/>
      <c r="M153" s="225"/>
      <c r="N153" s="225"/>
      <c r="O153" s="225"/>
      <c r="P153" s="185"/>
      <c r="Q153" s="226"/>
      <c r="R153" s="182" t="str">
        <f ca="1">IF(ISERROR($V153),"",OFFSET('Smelter Look-up'!$C$4,$V153-4,0)&amp;"")</f>
        <v>Hengyang King Xing Lifeng New Materials Co., Ltd.</v>
      </c>
      <c r="S153" s="181" t="str">
        <f t="shared" ca="1" si="21"/>
        <v>CN</v>
      </c>
      <c r="T153" s="181" t="str">
        <f ca="1">IF(B153="","",IF(ISERROR(MATCH($J153,SorP!$B$1:$B$6230,0)),"",INDIRECT("'SorP'!$A$"&amp;MATCH($J153,SorP!$B$1:$B$6230,0))))</f>
        <v>CN-HN</v>
      </c>
      <c r="U153" s="201"/>
      <c r="V153" s="227">
        <f ca="1">IF(C153="",NA(),IF(OR(C153="Smelter not listed",C153="Smelter not yet identified"),MATCH($B153&amp;$D153,'Smelter Look-up'!$J:$J,0),MATCH($B153&amp;$C153,'Smelter Look-up'!$J:$J,0)))</f>
        <v>341</v>
      </c>
      <c r="X153" s="228">
        <f t="shared" ca="1" si="22"/>
        <v>0</v>
      </c>
      <c r="AB153" s="229" t="str">
        <f t="shared" ca="1" si="23"/>
        <v>TantalumHengyang King Xing Lifeng New Materials Co., Ltd.</v>
      </c>
    </row>
    <row r="154" spans="1:28" s="228" customFormat="1" ht="88.2">
      <c r="A154" s="181" t="s">
        <v>393</v>
      </c>
      <c r="B154" s="182" t="str">
        <f ca="1">IF(LEN(A154)=0,"",INDEX('Smelter Look-up'!$A:$A,MATCH($A154,'Smelter Look-up'!$E:$E,0)))</f>
        <v>Tungsten</v>
      </c>
      <c r="C154" s="186" t="str">
        <f ca="1">IF(LEN(A154)=0,"",INDEX('Smelter Look-up'!$C:$C,MATCH($A154,'Smelter Look-up'!$E:$E,0)))</f>
        <v>Ganzhou Seadragon W &amp; Mo Co., Ltd.</v>
      </c>
      <c r="D154" s="233"/>
      <c r="E154" s="182" t="str">
        <f ca="1">IF(ISERROR($V154),"",OFFSET('Smelter Look-up'!$D$4,$V154-4,0)&amp;"")</f>
        <v>CHINA</v>
      </c>
      <c r="F154" s="182" t="str">
        <f ca="1">IF(ISERROR($V154),"",OFFSET('Smelter Look-up'!$E$4,$V154-4,0))</f>
        <v>CID002494</v>
      </c>
      <c r="G154" s="182" t="str">
        <f ca="1">IF(C154=$X$4,IF(ISERROR($V154),"Enter smelter details","RMI"),IF(ISERROR($V154),"",OFFSET('Smelter Look-up'!$F$4,$V154-4,0)))</f>
        <v>RMI</v>
      </c>
      <c r="H154" s="183">
        <f ca="1">IF(ISERROR($V154),"",OFFSET('Smelter Look-up'!$G$4,$V154-4,0))</f>
        <v>0</v>
      </c>
      <c r="I154" s="184" t="str">
        <f ca="1">IF(ISERROR($V154),"",OFFSET('Smelter Look-up'!$H$4,$V154-4,0))</f>
        <v>Ganzhou</v>
      </c>
      <c r="J154" s="184" t="str">
        <f ca="1">IF(ISERROR($V154),"",OFFSET('Smelter Look-up'!$I$4,$V154-4,0))</f>
        <v>Jiangxi Sheng</v>
      </c>
      <c r="K154" s="225"/>
      <c r="L154" s="225"/>
      <c r="M154" s="225"/>
      <c r="N154" s="225"/>
      <c r="O154" s="225"/>
      <c r="P154" s="185"/>
      <c r="Q154" s="226"/>
      <c r="R154" s="182" t="str">
        <f ca="1">IF(ISERROR($V154),"",OFFSET('Smelter Look-up'!$C$4,$V154-4,0)&amp;"")</f>
        <v>Ganzhou Seadragon W &amp; Mo Co., Ltd.</v>
      </c>
      <c r="S154" s="181" t="str">
        <f t="shared" ca="1" si="21"/>
        <v>CN</v>
      </c>
      <c r="T154" s="181" t="str">
        <f ca="1">IF(B154="","",IF(ISERROR(MATCH($J154,SorP!$B$1:$B$6230,0)),"",INDIRECT("'SorP'!$A$"&amp;MATCH($J154,SorP!$B$1:$B$6230,0))))</f>
        <v>CN-JX</v>
      </c>
      <c r="U154" s="201"/>
      <c r="V154" s="227">
        <f ca="1">IF(C154="",NA(),IF(OR(C154="Smelter not listed",C154="Smelter not yet identified"),MATCH($B154&amp;$D154,'Smelter Look-up'!$J:$J,0),MATCH($B154&amp;$C154,'Smelter Look-up'!$J:$J,0)))</f>
        <v>578</v>
      </c>
      <c r="X154" s="228">
        <f t="shared" ca="1" si="22"/>
        <v>0</v>
      </c>
      <c r="AB154" s="229" t="str">
        <f t="shared" ca="1" si="23"/>
        <v>TungstenGanzhou Seadragon W &amp; Mo Co., Ltd.</v>
      </c>
    </row>
    <row r="155" spans="1:28" s="228" customFormat="1" ht="88.2">
      <c r="A155" s="181" t="s">
        <v>13960</v>
      </c>
      <c r="B155" s="182" t="str">
        <f ca="1">IF(LEN(A155)=0,"",INDEX('Smelter Look-up'!$A:$A,MATCH($A155,'Smelter Look-up'!$E:$E,0)))</f>
        <v>Tungsten</v>
      </c>
      <c r="C155" s="186" t="str">
        <f ca="1">IF(LEN(A155)=0,"",INDEX('Smelter Look-up'!$C:$C,MATCH($A155,'Smelter Look-up'!$E:$E,0)))</f>
        <v>Asia Tungsten Products Vietnam Ltd.</v>
      </c>
      <c r="D155" s="233"/>
      <c r="E155" s="182" t="str">
        <f ca="1">IF(ISERROR($V155),"",OFFSET('Smelter Look-up'!$D$4,$V155-4,0)&amp;"")</f>
        <v>VIET NAM</v>
      </c>
      <c r="F155" s="182" t="str">
        <f ca="1">IF(ISERROR($V155),"",OFFSET('Smelter Look-up'!$E$4,$V155-4,0))</f>
        <v>CID002502</v>
      </c>
      <c r="G155" s="182" t="str">
        <f ca="1">IF(C155=$X$4,IF(ISERROR($V155),"Enter smelter details","RMI"),IF(ISERROR($V155),"",OFFSET('Smelter Look-up'!$F$4,$V155-4,0)))</f>
        <v>RMI</v>
      </c>
      <c r="H155" s="183">
        <f ca="1">IF(ISERROR($V155),"",OFFSET('Smelter Look-up'!$G$4,$V155-4,0))</f>
        <v>0</v>
      </c>
      <c r="I155" s="184" t="str">
        <f ca="1">IF(ISERROR($V155),"",OFFSET('Smelter Look-up'!$H$4,$V155-4,0))</f>
        <v>Vinh Bao District</v>
      </c>
      <c r="J155" s="184" t="str">
        <f ca="1">IF(ISERROR($V155),"",OFFSET('Smelter Look-up'!$I$4,$V155-4,0))</f>
        <v>Hai Phong</v>
      </c>
      <c r="K155" s="225"/>
      <c r="L155" s="225"/>
      <c r="M155" s="225"/>
      <c r="N155" s="225"/>
      <c r="O155" s="225"/>
      <c r="P155" s="185"/>
      <c r="Q155" s="226"/>
      <c r="R155" s="182" t="str">
        <f ca="1">IF(ISERROR($V155),"",OFFSET('Smelter Look-up'!$C$4,$V155-4,0)&amp;"")</f>
        <v>Asia Tungsten Products Vietnam Ltd.</v>
      </c>
      <c r="S155" s="181" t="str">
        <f t="shared" ca="1" si="21"/>
        <v>VN</v>
      </c>
      <c r="T155" s="181" t="str">
        <f ca="1">IF(B155="","",IF(ISERROR(MATCH($J155,SorP!$B$1:$B$6230,0)),"",INDIRECT("'SorP'!$A$"&amp;MATCH($J155,SorP!$B$1:$B$6230,0))))</f>
        <v>VN-HP</v>
      </c>
      <c r="U155" s="201"/>
      <c r="V155" s="227">
        <f ca="1">IF(C155="",NA(),IF(OR(C155="Smelter not listed",C155="Smelter not yet identified"),MATCH($B155&amp;$D155,'Smelter Look-up'!$J:$J,0),MATCH($B155&amp;$C155,'Smelter Look-up'!$J:$J,0)))</f>
        <v>562</v>
      </c>
      <c r="X155" s="228">
        <f t="shared" ca="1" si="22"/>
        <v>0</v>
      </c>
      <c r="AB155" s="229" t="str">
        <f t="shared" ca="1" si="23"/>
        <v>TungstenAsia Tungsten Products Vietnam Ltd.</v>
      </c>
    </row>
    <row r="156" spans="1:28" s="228" customFormat="1" ht="63">
      <c r="A156" s="181" t="s">
        <v>1404</v>
      </c>
      <c r="B156" s="182" t="str">
        <f ca="1">IF(LEN(A156)=0,"",INDEX('Smelter Look-up'!$A:$A,MATCH($A156,'Smelter Look-up'!$E:$E,0)))</f>
        <v>Tin</v>
      </c>
      <c r="C156" s="186" t="str">
        <f ca="1">IF(LEN(A156)=0,"",INDEX('Smelter Look-up'!$C:$C,MATCH($A156,'Smelter Look-up'!$E:$E,0)))</f>
        <v>PT ATD Makmur Mandiri Jaya</v>
      </c>
      <c r="D156" s="233"/>
      <c r="E156" s="182" t="str">
        <f ca="1">IF(ISERROR($V156),"",OFFSET('Smelter Look-up'!$D$4,$V156-4,0)&amp;"")</f>
        <v>INDONESIA</v>
      </c>
      <c r="F156" s="182" t="str">
        <f ca="1">IF(ISERROR($V156),"",OFFSET('Smelter Look-up'!$E$4,$V156-4,0))</f>
        <v>CID002503</v>
      </c>
      <c r="G156" s="182" t="str">
        <f ca="1">IF(C156=$X$4,IF(ISERROR($V156),"Enter smelter details","RMI"),IF(ISERROR($V156),"",OFFSET('Smelter Look-up'!$F$4,$V156-4,0)))</f>
        <v>RMI</v>
      </c>
      <c r="H156" s="183">
        <f ca="1">IF(ISERROR($V156),"",OFFSET('Smelter Look-up'!$G$4,$V156-4,0))</f>
        <v>0</v>
      </c>
      <c r="I156" s="184" t="str">
        <f ca="1">IF(ISERROR($V156),"",OFFSET('Smelter Look-up'!$H$4,$V156-4,0))</f>
        <v>Sungailiat</v>
      </c>
      <c r="J156" s="184" t="str">
        <f ca="1">IF(ISERROR($V156),"",OFFSET('Smelter Look-up'!$I$4,$V156-4,0))</f>
        <v>Kepulauan Bangka Belitung</v>
      </c>
      <c r="K156" s="225"/>
      <c r="L156" s="225"/>
      <c r="M156" s="225"/>
      <c r="N156" s="225"/>
      <c r="O156" s="225"/>
      <c r="P156" s="185"/>
      <c r="Q156" s="226"/>
      <c r="R156" s="182" t="str">
        <f ca="1">IF(ISERROR($V156),"",OFFSET('Smelter Look-up'!$C$4,$V156-4,0)&amp;"")</f>
        <v>PT ATD Makmur Mandiri Jaya</v>
      </c>
      <c r="S156" s="181" t="str">
        <f t="shared" ca="1" si="21"/>
        <v>ID</v>
      </c>
      <c r="T156" s="181" t="str">
        <f ca="1">IF(B156="","",IF(ISERROR(MATCH($J156,SorP!$B$1:$B$6230,0)),"",INDIRECT("'SorP'!$A$"&amp;MATCH($J156,SorP!$B$1:$B$6230,0))))</f>
        <v>ID-BB</v>
      </c>
      <c r="U156" s="201"/>
      <c r="V156" s="227">
        <f ca="1">IF(C156="",NA(),IF(OR(C156="Smelter not listed",C156="Smelter not yet identified"),MATCH($B156&amp;$D156,'Smelter Look-up'!$J:$J,0),MATCH($B156&amp;$C156,'Smelter Look-up'!$J:$J,0)))</f>
        <v>485</v>
      </c>
      <c r="X156" s="228">
        <f t="shared" ca="1" si="22"/>
        <v>0</v>
      </c>
      <c r="AB156" s="229" t="str">
        <f t="shared" ca="1" si="23"/>
        <v>TinPT ATD Makmur Mandiri Jaya</v>
      </c>
    </row>
    <row r="157" spans="1:28" s="228" customFormat="1" ht="63">
      <c r="A157" s="181" t="s">
        <v>1396</v>
      </c>
      <c r="B157" s="182" t="str">
        <f ca="1">IF(LEN(A157)=0,"",INDEX('Smelter Look-up'!$A:$A,MATCH($A157,'Smelter Look-up'!$E:$E,0)))</f>
        <v>Tantalum</v>
      </c>
      <c r="C157" s="186" t="str">
        <f ca="1">IF(LEN(A157)=0,"",INDEX('Smelter Look-up'!$C:$C,MATCH($A157,'Smelter Look-up'!$E:$E,0)))</f>
        <v>D Block Metals, LLC</v>
      </c>
      <c r="D157" s="233"/>
      <c r="E157" s="182" t="str">
        <f ca="1">IF(ISERROR($V157),"",OFFSET('Smelter Look-up'!$D$4,$V157-4,0)&amp;"")</f>
        <v>UNITED STATES OF AMERICA</v>
      </c>
      <c r="F157" s="182" t="str">
        <f ca="1">IF(ISERROR($V157),"",OFFSET('Smelter Look-up'!$E$4,$V157-4,0))</f>
        <v>CID002504</v>
      </c>
      <c r="G157" s="182" t="str">
        <f ca="1">IF(C157=$X$4,IF(ISERROR($V157),"Enter smelter details","RMI"),IF(ISERROR($V157),"",OFFSET('Smelter Look-up'!$F$4,$V157-4,0)))</f>
        <v>RMI</v>
      </c>
      <c r="H157" s="183">
        <f ca="1">IF(ISERROR($V157),"",OFFSET('Smelter Look-up'!$G$4,$V157-4,0))</f>
        <v>0</v>
      </c>
      <c r="I157" s="184" t="str">
        <f ca="1">IF(ISERROR($V157),"",OFFSET('Smelter Look-up'!$H$4,$V157-4,0))</f>
        <v>Gastonia</v>
      </c>
      <c r="J157" s="184" t="str">
        <f ca="1">IF(ISERROR($V157),"",OFFSET('Smelter Look-up'!$I$4,$V157-4,0))</f>
        <v>North Carolina</v>
      </c>
      <c r="K157" s="225"/>
      <c r="L157" s="225"/>
      <c r="M157" s="225"/>
      <c r="N157" s="225"/>
      <c r="O157" s="225"/>
      <c r="P157" s="185"/>
      <c r="Q157" s="226"/>
      <c r="R157" s="182" t="str">
        <f ca="1">IF(ISERROR($V157),"",OFFSET('Smelter Look-up'!$C$4,$V157-4,0)&amp;"")</f>
        <v>D Block Metals, LLC</v>
      </c>
      <c r="S157" s="181" t="str">
        <f t="shared" ca="1" si="21"/>
        <v>US</v>
      </c>
      <c r="T157" s="181" t="str">
        <f ca="1">IF(B157="","",IF(ISERROR(MATCH($J157,SorP!$B$1:$B$6230,0)),"",INDIRECT("'SorP'!$A$"&amp;MATCH($J157,SorP!$B$1:$B$6230,0))))</f>
        <v>US-NC</v>
      </c>
      <c r="U157" s="201"/>
      <c r="V157" s="227">
        <f ca="1">IF(C157="",NA(),IF(OR(C157="Smelter not listed",C157="Smelter not yet identified"),MATCH($B157&amp;$D157,'Smelter Look-up'!$J:$J,0),MATCH($B157&amp;$C157,'Smelter Look-up'!$J:$J,0)))</f>
        <v>327</v>
      </c>
      <c r="X157" s="228">
        <f t="shared" ca="1" si="22"/>
        <v>0</v>
      </c>
      <c r="AB157" s="229" t="str">
        <f t="shared" ca="1" si="23"/>
        <v>TantalumD Block Metals, LLC</v>
      </c>
    </row>
    <row r="158" spans="1:28" s="228" customFormat="1" ht="63">
      <c r="A158" s="181" t="s">
        <v>1397</v>
      </c>
      <c r="B158" s="182" t="str">
        <f ca="1">IF(LEN(A158)=0,"",INDEX('Smelter Look-up'!$A:$A,MATCH($A158,'Smelter Look-up'!$E:$E,0)))</f>
        <v>Tantalum</v>
      </c>
      <c r="C158" s="186" t="str">
        <f ca="1">IF(LEN(A158)=0,"",INDEX('Smelter Look-up'!$C:$C,MATCH($A158,'Smelter Look-up'!$E:$E,0)))</f>
        <v>FIR Metals &amp; Resource Ltd.</v>
      </c>
      <c r="D158" s="233"/>
      <c r="E158" s="182" t="str">
        <f ca="1">IF(ISERROR($V158),"",OFFSET('Smelter Look-up'!$D$4,$V158-4,0)&amp;"")</f>
        <v>CHINA</v>
      </c>
      <c r="F158" s="182" t="str">
        <f ca="1">IF(ISERROR($V158),"",OFFSET('Smelter Look-up'!$E$4,$V158-4,0))</f>
        <v>CID002505</v>
      </c>
      <c r="G158" s="182" t="str">
        <f ca="1">IF(C158=$X$4,IF(ISERROR($V158),"Enter smelter details","RMI"),IF(ISERROR($V158),"",OFFSET('Smelter Look-up'!$F$4,$V158-4,0)))</f>
        <v>RMI</v>
      </c>
      <c r="H158" s="183">
        <f ca="1">IF(ISERROR($V158),"",OFFSET('Smelter Look-up'!$G$4,$V158-4,0))</f>
        <v>0</v>
      </c>
      <c r="I158" s="184" t="str">
        <f ca="1">IF(ISERROR($V158),"",OFFSET('Smelter Look-up'!$H$4,$V158-4,0))</f>
        <v>Zhuzhou</v>
      </c>
      <c r="J158" s="184" t="str">
        <f ca="1">IF(ISERROR($V158),"",OFFSET('Smelter Look-up'!$I$4,$V158-4,0))</f>
        <v>Hunan Sheng</v>
      </c>
      <c r="K158" s="225"/>
      <c r="L158" s="225"/>
      <c r="M158" s="225"/>
      <c r="N158" s="225"/>
      <c r="O158" s="225"/>
      <c r="P158" s="185"/>
      <c r="Q158" s="226"/>
      <c r="R158" s="182" t="str">
        <f ca="1">IF(ISERROR($V158),"",OFFSET('Smelter Look-up'!$C$4,$V158-4,0)&amp;"")</f>
        <v>FIR Metals &amp; Resource Ltd.</v>
      </c>
      <c r="S158" s="181" t="str">
        <f t="shared" ca="1" si="21"/>
        <v>CN</v>
      </c>
      <c r="T158" s="181" t="str">
        <f ca="1">IF(B158="","",IF(ISERROR(MATCH($J158,SorP!$B$1:$B$6230,0)),"",INDIRECT("'SorP'!$A$"&amp;MATCH($J158,SorP!$B$1:$B$6230,0))))</f>
        <v>CN-HN</v>
      </c>
      <c r="U158" s="201"/>
      <c r="V158" s="227">
        <f ca="1">IF(C158="",NA(),IF(OR(C158="Smelter not listed",C158="Smelter not yet identified"),MATCH($B158&amp;$D158,'Smelter Look-up'!$J:$J,0),MATCH($B158&amp;$C158,'Smelter Look-up'!$J:$J,0)))</f>
        <v>331</v>
      </c>
      <c r="X158" s="228">
        <f t="shared" ca="1" si="22"/>
        <v>0</v>
      </c>
      <c r="AB158" s="229" t="str">
        <f t="shared" ca="1" si="23"/>
        <v>TantalumFIR Metals &amp; Resource Ltd.</v>
      </c>
    </row>
    <row r="159" spans="1:28" s="228" customFormat="1" ht="100.8">
      <c r="A159" s="181" t="s">
        <v>1399</v>
      </c>
      <c r="B159" s="182" t="str">
        <f ca="1">IF(LEN(A159)=0,"",INDEX('Smelter Look-up'!$A:$A,MATCH($A159,'Smelter Look-up'!$E:$E,0)))</f>
        <v>Tantalum</v>
      </c>
      <c r="C159" s="186" t="str">
        <f ca="1">IF(LEN(A159)=0,"",INDEX('Smelter Look-up'!$C:$C,MATCH($A159,'Smelter Look-up'!$E:$E,0)))</f>
        <v>Jiujiang Zhongao Tantalum &amp; Niobium Co., Ltd.</v>
      </c>
      <c r="D159" s="233"/>
      <c r="E159" s="182" t="str">
        <f ca="1">IF(ISERROR($V159),"",OFFSET('Smelter Look-up'!$D$4,$V159-4,0)&amp;"")</f>
        <v>CHINA</v>
      </c>
      <c r="F159" s="182" t="str">
        <f ca="1">IF(ISERROR($V159),"",OFFSET('Smelter Look-up'!$E$4,$V159-4,0))</f>
        <v>CID002506</v>
      </c>
      <c r="G159" s="182" t="str">
        <f ca="1">IF(C159=$X$4,IF(ISERROR($V159),"Enter smelter details","RMI"),IF(ISERROR($V159),"",OFFSET('Smelter Look-up'!$F$4,$V159-4,0)))</f>
        <v>RMI</v>
      </c>
      <c r="H159" s="183">
        <f ca="1">IF(ISERROR($V159),"",OFFSET('Smelter Look-up'!$G$4,$V159-4,0))</f>
        <v>0</v>
      </c>
      <c r="I159" s="184" t="str">
        <f ca="1">IF(ISERROR($V159),"",OFFSET('Smelter Look-up'!$H$4,$V159-4,0))</f>
        <v>Jiujiang</v>
      </c>
      <c r="J159" s="184" t="str">
        <f ca="1">IF(ISERROR($V159),"",OFFSET('Smelter Look-up'!$I$4,$V159-4,0))</f>
        <v>Jiangxi Sheng</v>
      </c>
      <c r="K159" s="225"/>
      <c r="L159" s="225"/>
      <c r="M159" s="225"/>
      <c r="N159" s="225"/>
      <c r="O159" s="225"/>
      <c r="P159" s="185"/>
      <c r="Q159" s="226"/>
      <c r="R159" s="182" t="str">
        <f ca="1">IF(ISERROR($V159),"",OFFSET('Smelter Look-up'!$C$4,$V159-4,0)&amp;"")</f>
        <v>Jiujiang Zhongao Tantalum &amp; Niobium Co., Ltd.</v>
      </c>
      <c r="S159" s="181" t="str">
        <f t="shared" ca="1" si="21"/>
        <v>CN</v>
      </c>
      <c r="T159" s="181" t="str">
        <f ca="1">IF(B159="","",IF(ISERROR(MATCH($J159,SorP!$B$1:$B$6230,0)),"",INDIRECT("'SorP'!$A$"&amp;MATCH($J159,SorP!$B$1:$B$6230,0))))</f>
        <v>CN-JX</v>
      </c>
      <c r="U159" s="201"/>
      <c r="V159" s="227">
        <f ca="1">IF(C159="",NA(),IF(OR(C159="Smelter not listed",C159="Smelter not yet identified"),MATCH($B159&amp;$D159,'Smelter Look-up'!$J:$J,0),MATCH($B159&amp;$C159,'Smelter Look-up'!$J:$J,0)))</f>
        <v>347</v>
      </c>
      <c r="X159" s="228">
        <f t="shared" ca="1" si="22"/>
        <v>0</v>
      </c>
      <c r="AB159" s="229" t="str">
        <f t="shared" ca="1" si="23"/>
        <v>TantalumJiujiang Zhongao Tantalum &amp; Niobium Co., Ltd.</v>
      </c>
    </row>
    <row r="160" spans="1:28" s="228" customFormat="1" ht="100.8">
      <c r="A160" s="181" t="s">
        <v>1400</v>
      </c>
      <c r="B160" s="182" t="str">
        <f ca="1">IF(LEN(A160)=0,"",INDEX('Smelter Look-up'!$A:$A,MATCH($A160,'Smelter Look-up'!$E:$E,0)))</f>
        <v>Tantalum</v>
      </c>
      <c r="C160" s="186" t="str">
        <f ca="1">IF(LEN(A160)=0,"",INDEX('Smelter Look-up'!$C:$C,MATCH($A160,'Smelter Look-up'!$E:$E,0)))</f>
        <v>XinXing HaoRong Electronic Material Co., Ltd.</v>
      </c>
      <c r="D160" s="233"/>
      <c r="E160" s="182" t="str">
        <f ca="1">IF(ISERROR($V160),"",OFFSET('Smelter Look-up'!$D$4,$V160-4,0)&amp;"")</f>
        <v>CHINA</v>
      </c>
      <c r="F160" s="182" t="str">
        <f ca="1">IF(ISERROR($V160),"",OFFSET('Smelter Look-up'!$E$4,$V160-4,0))</f>
        <v>CID002508</v>
      </c>
      <c r="G160" s="182" t="str">
        <f ca="1">IF(C160=$X$4,IF(ISERROR($V160),"Enter smelter details","RMI"),IF(ISERROR($V160),"",OFFSET('Smelter Look-up'!$F$4,$V160-4,0)))</f>
        <v>RMI</v>
      </c>
      <c r="H160" s="183">
        <f ca="1">IF(ISERROR($V160),"",OFFSET('Smelter Look-up'!$G$4,$V160-4,0))</f>
        <v>0</v>
      </c>
      <c r="I160" s="184" t="str">
        <f ca="1">IF(ISERROR($V160),"",OFFSET('Smelter Look-up'!$H$4,$V160-4,0))</f>
        <v>YunFu City</v>
      </c>
      <c r="J160" s="184" t="str">
        <f ca="1">IF(ISERROR($V160),"",OFFSET('Smelter Look-up'!$I$4,$V160-4,0))</f>
        <v>Guangdong Sheng</v>
      </c>
      <c r="K160" s="225"/>
      <c r="L160" s="225"/>
      <c r="M160" s="225"/>
      <c r="N160" s="225"/>
      <c r="O160" s="225"/>
      <c r="P160" s="185"/>
      <c r="Q160" s="226"/>
      <c r="R160" s="182" t="str">
        <f ca="1">IF(ISERROR($V160),"",OFFSET('Smelter Look-up'!$C$4,$V160-4,0)&amp;"")</f>
        <v>XinXing HaoRong Electronic Material Co., Ltd.</v>
      </c>
      <c r="S160" s="181" t="str">
        <f t="shared" ca="1" si="21"/>
        <v>CN</v>
      </c>
      <c r="T160" s="181" t="str">
        <f ca="1">IF(B160="","",IF(ISERROR(MATCH($J160,SorP!$B$1:$B$6230,0)),"",INDIRECT("'SorP'!$A$"&amp;MATCH($J160,SorP!$B$1:$B$6230,0))))</f>
        <v>CN-GD</v>
      </c>
      <c r="U160" s="201"/>
      <c r="V160" s="227">
        <f ca="1">IF(C160="",NA(),IF(OR(C160="Smelter not listed",C160="Smelter not yet identified"),MATCH($B160&amp;$D160,'Smelter Look-up'!$J:$J,0),MATCH($B160&amp;$C160,'Smelter Look-up'!$J:$J,0)))</f>
        <v>382</v>
      </c>
      <c r="X160" s="228">
        <f t="shared" ca="1" si="22"/>
        <v>0</v>
      </c>
      <c r="AB160" s="229" t="str">
        <f t="shared" ca="1" si="23"/>
        <v>TantalumXinXing HaoRong Electronic Material Co., Ltd.</v>
      </c>
    </row>
    <row r="161" spans="1:28" s="228" customFormat="1" ht="50.4">
      <c r="A161" s="181" t="s">
        <v>1391</v>
      </c>
      <c r="B161" s="182" t="str">
        <f ca="1">IF(LEN(A161)=0,"",INDEX('Smelter Look-up'!$A:$A,MATCH($A161,'Smelter Look-up'!$E:$E,0)))</f>
        <v>Gold</v>
      </c>
      <c r="C161" s="186" t="str">
        <f ca="1">IF(LEN(A161)=0,"",INDEX('Smelter Look-up'!$C:$C,MATCH($A161,'Smelter Look-up'!$E:$E,0)))</f>
        <v>MMTC-PAMP India Pvt., Ltd.</v>
      </c>
      <c r="D161" s="233"/>
      <c r="E161" s="182" t="str">
        <f ca="1">IF(ISERROR($V161),"",OFFSET('Smelter Look-up'!$D$4,$V161-4,0)&amp;"")</f>
        <v>INDIA</v>
      </c>
      <c r="F161" s="182" t="str">
        <f ca="1">IF(ISERROR($V161),"",OFFSET('Smelter Look-up'!$E$4,$V161-4,0))</f>
        <v>CID002509</v>
      </c>
      <c r="G161" s="182" t="str">
        <f ca="1">IF(C161=$X$4,IF(ISERROR($V161),"Enter smelter details","RMI"),IF(ISERROR($V161),"",OFFSET('Smelter Look-up'!$F$4,$V161-4,0)))</f>
        <v>RMI</v>
      </c>
      <c r="H161" s="183">
        <f ca="1">IF(ISERROR($V161),"",OFFSET('Smelter Look-up'!$G$4,$V161-4,0))</f>
        <v>0</v>
      </c>
      <c r="I161" s="184" t="str">
        <f ca="1">IF(ISERROR($V161),"",OFFSET('Smelter Look-up'!$H$4,$V161-4,0))</f>
        <v>Mewat</v>
      </c>
      <c r="J161" s="184" t="str">
        <f ca="1">IF(ISERROR($V161),"",OFFSET('Smelter Look-up'!$I$4,$V161-4,0))</f>
        <v>Haryana</v>
      </c>
      <c r="K161" s="225"/>
      <c r="L161" s="225"/>
      <c r="M161" s="225"/>
      <c r="N161" s="225"/>
      <c r="O161" s="225"/>
      <c r="P161" s="185"/>
      <c r="Q161" s="226"/>
      <c r="R161" s="182" t="str">
        <f ca="1">IF(ISERROR($V161),"",OFFSET('Smelter Look-up'!$C$4,$V161-4,0)&amp;"")</f>
        <v>MMTC-PAMP India Pvt., Ltd.</v>
      </c>
      <c r="S161" s="181" t="str">
        <f t="shared" ca="1" si="21"/>
        <v>IN</v>
      </c>
      <c r="T161" s="181" t="str">
        <f ca="1">IF(B161="","",IF(ISERROR(MATCH($J161,SorP!$B$1:$B$6230,0)),"",INDIRECT("'SorP'!$A$"&amp;MATCH($J161,SorP!$B$1:$B$6230,0))))</f>
        <v>IN-HR</v>
      </c>
      <c r="U161" s="201"/>
      <c r="V161" s="227">
        <f ca="1">IF(C161="",NA(),IF(OR(C161="Smelter not listed",C161="Smelter not yet identified"),MATCH($B161&amp;$D161,'Smelter Look-up'!$J:$J,0),MATCH($B161&amp;$C161,'Smelter Look-up'!$J:$J,0)))</f>
        <v>185</v>
      </c>
      <c r="X161" s="228">
        <f t="shared" ca="1" si="22"/>
        <v>0</v>
      </c>
      <c r="AB161" s="229" t="str">
        <f t="shared" ca="1" si="23"/>
        <v>GoldMMTC-PAMP India Pvt., Ltd.</v>
      </c>
    </row>
    <row r="162" spans="1:28" s="228" customFormat="1" ht="63">
      <c r="A162" s="181" t="s">
        <v>1389</v>
      </c>
      <c r="B162" s="182" t="str">
        <f ca="1">IF(LEN(A162)=0,"",INDEX('Smelter Look-up'!$A:$A,MATCH($A162,'Smelter Look-up'!$E:$E,0)))</f>
        <v>Gold</v>
      </c>
      <c r="C162" s="186" t="str">
        <f ca="1">IF(LEN(A162)=0,"",INDEX('Smelter Look-up'!$C:$C,MATCH($A162,'Smelter Look-up'!$E:$E,0)))</f>
        <v>KGHM Polska Miedz Spolka Akcyjna</v>
      </c>
      <c r="D162" s="233"/>
      <c r="E162" s="182" t="str">
        <f ca="1">IF(ISERROR($V162),"",OFFSET('Smelter Look-up'!$D$4,$V162-4,0)&amp;"")</f>
        <v>POLAND</v>
      </c>
      <c r="F162" s="182" t="str">
        <f ca="1">IF(ISERROR($V162),"",OFFSET('Smelter Look-up'!$E$4,$V162-4,0))</f>
        <v>CID002511</v>
      </c>
      <c r="G162" s="182" t="str">
        <f ca="1">IF(C162=$X$4,IF(ISERROR($V162),"Enter smelter details","RMI"),IF(ISERROR($V162),"",OFFSET('Smelter Look-up'!$F$4,$V162-4,0)))</f>
        <v>RMI</v>
      </c>
      <c r="H162" s="183">
        <f ca="1">IF(ISERROR($V162),"",OFFSET('Smelter Look-up'!$G$4,$V162-4,0))</f>
        <v>0</v>
      </c>
      <c r="I162" s="184" t="str">
        <f ca="1">IF(ISERROR($V162),"",OFFSET('Smelter Look-up'!$H$4,$V162-4,0))</f>
        <v>Lubin</v>
      </c>
      <c r="J162" s="184" t="str">
        <f ca="1">IF(ISERROR($V162),"",OFFSET('Smelter Look-up'!$I$4,$V162-4,0))</f>
        <v>Dolnośląskie</v>
      </c>
      <c r="K162" s="225"/>
      <c r="L162" s="225"/>
      <c r="M162" s="225"/>
      <c r="N162" s="225"/>
      <c r="O162" s="225"/>
      <c r="P162" s="185"/>
      <c r="Q162" s="226"/>
      <c r="R162" s="182" t="str">
        <f ca="1">IF(ISERROR($V162),"",OFFSET('Smelter Look-up'!$C$4,$V162-4,0)&amp;"")</f>
        <v>KGHM Polska Miedz Spolka Akcyjna</v>
      </c>
      <c r="S162" s="181" t="str">
        <f t="shared" ca="1" si="21"/>
        <v>PL</v>
      </c>
      <c r="T162" s="181" t="str">
        <f ca="1">IF(B162="","",IF(ISERROR(MATCH($J162,SorP!$B$1:$B$6230,0)),"",INDIRECT("'SorP'!$A$"&amp;MATCH($J162,SorP!$B$1:$B$6230,0))))</f>
        <v>PL-02</v>
      </c>
      <c r="U162" s="201"/>
      <c r="V162" s="227">
        <f ca="1">IF(C162="",NA(),IF(OR(C162="Smelter not listed",C162="Smelter not yet identified"),MATCH($B162&amp;$D162,'Smelter Look-up'!$J:$J,0),MATCH($B162&amp;$C162,'Smelter Look-up'!$J:$J,0)))</f>
        <v>140</v>
      </c>
      <c r="X162" s="228">
        <f t="shared" ca="1" si="22"/>
        <v>0</v>
      </c>
      <c r="AB162" s="229" t="str">
        <f t="shared" ca="1" si="23"/>
        <v>GoldKGHM Polska Miedz Spolka Akcyjna</v>
      </c>
    </row>
    <row r="163" spans="1:28" s="228" customFormat="1" ht="88.2">
      <c r="A163" s="181" t="s">
        <v>1398</v>
      </c>
      <c r="B163" s="182" t="str">
        <f ca="1">IF(LEN(A163)=0,"",INDEX('Smelter Look-up'!$A:$A,MATCH($A163,'Smelter Look-up'!$E:$E,0)))</f>
        <v>Tantalum</v>
      </c>
      <c r="C163" s="186" t="str">
        <f ca="1">IF(LEN(A163)=0,"",INDEX('Smelter Look-up'!$C:$C,MATCH($A163,'Smelter Look-up'!$E:$E,0)))</f>
        <v>Jiangxi Dinghai Tantalum &amp; Niobium Co., Ltd.</v>
      </c>
      <c r="D163" s="233"/>
      <c r="E163" s="182" t="str">
        <f ca="1">IF(ISERROR($V163),"",OFFSET('Smelter Look-up'!$D$4,$V163-4,0)&amp;"")</f>
        <v>CHINA</v>
      </c>
      <c r="F163" s="182" t="str">
        <f ca="1">IF(ISERROR($V163),"",OFFSET('Smelter Look-up'!$E$4,$V163-4,0))</f>
        <v>CID002512</v>
      </c>
      <c r="G163" s="182" t="str">
        <f ca="1">IF(C163=$X$4,IF(ISERROR($V163),"Enter smelter details","RMI"),IF(ISERROR($V163),"",OFFSET('Smelter Look-up'!$F$4,$V163-4,0)))</f>
        <v>RMI</v>
      </c>
      <c r="H163" s="183">
        <f ca="1">IF(ISERROR($V163),"",OFFSET('Smelter Look-up'!$G$4,$V163-4,0))</f>
        <v>0</v>
      </c>
      <c r="I163" s="184" t="str">
        <f ca="1">IF(ISERROR($V163),"",OFFSET('Smelter Look-up'!$H$4,$V163-4,0))</f>
        <v>Fengxin</v>
      </c>
      <c r="J163" s="184" t="str">
        <f ca="1">IF(ISERROR($V163),"",OFFSET('Smelter Look-up'!$I$4,$V163-4,0))</f>
        <v>Jiangxi Sheng</v>
      </c>
      <c r="K163" s="225"/>
      <c r="L163" s="225"/>
      <c r="M163" s="225"/>
      <c r="N163" s="225"/>
      <c r="O163" s="225"/>
      <c r="P163" s="185"/>
      <c r="Q163" s="226"/>
      <c r="R163" s="182" t="str">
        <f ca="1">IF(ISERROR($V163),"",OFFSET('Smelter Look-up'!$C$4,$V163-4,0)&amp;"")</f>
        <v>Jiangxi Dinghai Tantalum &amp; Niobium Co., Ltd.</v>
      </c>
      <c r="S163" s="181" t="str">
        <f t="shared" ca="1" si="21"/>
        <v>CN</v>
      </c>
      <c r="T163" s="181" t="str">
        <f ca="1">IF(B163="","",IF(ISERROR(MATCH($J163,SorP!$B$1:$B$6230,0)),"",INDIRECT("'SorP'!$A$"&amp;MATCH($J163,SorP!$B$1:$B$6230,0))))</f>
        <v>CN-JX</v>
      </c>
      <c r="U163" s="201"/>
      <c r="V163" s="227">
        <f ca="1">IF(C163="",NA(),IF(OR(C163="Smelter not listed",C163="Smelter not yet identified"),MATCH($B163&amp;$D163,'Smelter Look-up'!$J:$J,0),MATCH($B163&amp;$C163,'Smelter Look-up'!$J:$J,0)))</f>
        <v>342</v>
      </c>
      <c r="X163" s="228">
        <f t="shared" ca="1" si="22"/>
        <v>0</v>
      </c>
      <c r="AB163" s="229" t="str">
        <f t="shared" ca="1" si="23"/>
        <v>TantalumJiangxi Dinghai Tantalum &amp; Niobium Co., Ltd.</v>
      </c>
    </row>
    <row r="164" spans="1:28" s="228" customFormat="1" ht="100.8">
      <c r="A164" s="181" t="s">
        <v>1406</v>
      </c>
      <c r="B164" s="182" t="str">
        <f ca="1">IF(LEN(A164)=0,"",INDEX('Smelter Look-up'!$A:$A,MATCH($A164,'Smelter Look-up'!$E:$E,0)))</f>
        <v>Tungsten</v>
      </c>
      <c r="C164" s="186" t="str">
        <f ca="1">IF(LEN(A164)=0,"",INDEX('Smelter Look-up'!$C:$C,MATCH($A164,'Smelter Look-up'!$E:$E,0)))</f>
        <v>Chenzhou Diamond Tungsten Products Co., Ltd.</v>
      </c>
      <c r="D164" s="233"/>
      <c r="E164" s="182" t="str">
        <f ca="1">IF(ISERROR($V164),"",OFFSET('Smelter Look-up'!$D$4,$V164-4,0)&amp;"")</f>
        <v>CHINA</v>
      </c>
      <c r="F164" s="182" t="str">
        <f ca="1">IF(ISERROR($V164),"",OFFSET('Smelter Look-up'!$E$4,$V164-4,0))</f>
        <v>CID002513</v>
      </c>
      <c r="G164" s="182" t="str">
        <f ca="1">IF(C164=$X$4,IF(ISERROR($V164),"Enter smelter details","RMI"),IF(ISERROR($V164),"",OFFSET('Smelter Look-up'!$F$4,$V164-4,0)))</f>
        <v>RMI</v>
      </c>
      <c r="H164" s="183">
        <f ca="1">IF(ISERROR($V164),"",OFFSET('Smelter Look-up'!$G$4,$V164-4,0))</f>
        <v>0</v>
      </c>
      <c r="I164" s="184" t="str">
        <f ca="1">IF(ISERROR($V164),"",OFFSET('Smelter Look-up'!$H$4,$V164-4,0))</f>
        <v>Chenzhou</v>
      </c>
      <c r="J164" s="184" t="str">
        <f ca="1">IF(ISERROR($V164),"",OFFSET('Smelter Look-up'!$I$4,$V164-4,0))</f>
        <v>Hunan Sheng</v>
      </c>
      <c r="K164" s="225"/>
      <c r="L164" s="225"/>
      <c r="M164" s="225"/>
      <c r="N164" s="225"/>
      <c r="O164" s="225"/>
      <c r="P164" s="185"/>
      <c r="Q164" s="226"/>
      <c r="R164" s="182" t="str">
        <f ca="1">IF(ISERROR($V164),"",OFFSET('Smelter Look-up'!$C$4,$V164-4,0)&amp;"")</f>
        <v>Chenzhou Diamond Tungsten Products Co., Ltd.</v>
      </c>
      <c r="S164" s="181" t="str">
        <f t="shared" ca="1" si="21"/>
        <v>CN</v>
      </c>
      <c r="T164" s="181" t="str">
        <f ca="1">IF(B164="","",IF(ISERROR(MATCH($J164,SorP!$B$1:$B$6230,0)),"",INDIRECT("'SorP'!$A$"&amp;MATCH($J164,SorP!$B$1:$B$6230,0))))</f>
        <v>CN-HN</v>
      </c>
      <c r="U164" s="201"/>
      <c r="V164" s="227">
        <f ca="1">IF(C164="",NA(),IF(OR(C164="Smelter not listed",C164="Smelter not yet identified"),MATCH($B164&amp;$D164,'Smelter Look-up'!$J:$J,0),MATCH($B164&amp;$C164,'Smelter Look-up'!$J:$J,0)))</f>
        <v>566</v>
      </c>
      <c r="X164" s="228">
        <f t="shared" ca="1" si="22"/>
        <v>0</v>
      </c>
      <c r="AB164" s="229" t="str">
        <f t="shared" ca="1" si="23"/>
        <v>TungstenChenzhou Diamond Tungsten Products Co., Ltd.</v>
      </c>
    </row>
    <row r="165" spans="1:28" s="228" customFormat="1" ht="63">
      <c r="A165" s="181" t="s">
        <v>1394</v>
      </c>
      <c r="B165" s="182" t="str">
        <f ca="1">IF(LEN(A165)=0,"",INDEX('Smelter Look-up'!$A:$A,MATCH($A165,'Smelter Look-up'!$E:$E,0)))</f>
        <v>Gold</v>
      </c>
      <c r="C165" s="186" t="str">
        <f ca="1">IF(LEN(A165)=0,"",INDEX('Smelter Look-up'!$C:$C,MATCH($A165,'Smelter Look-up'!$E:$E,0)))</f>
        <v>Singway Technology Co., Ltd.</v>
      </c>
      <c r="D165" s="233"/>
      <c r="E165" s="182" t="str">
        <f ca="1">IF(ISERROR($V165),"",OFFSET('Smelter Look-up'!$D$4,$V165-4,0)&amp;"")</f>
        <v>TAIWAN, PROVINCE OF CHINA</v>
      </c>
      <c r="F165" s="182" t="str">
        <f ca="1">IF(ISERROR($V165),"",OFFSET('Smelter Look-up'!$E$4,$V165-4,0))</f>
        <v>CID002516</v>
      </c>
      <c r="G165" s="182" t="str">
        <f ca="1">IF(C165=$X$4,IF(ISERROR($V165),"Enter smelter details","RMI"),IF(ISERROR($V165),"",OFFSET('Smelter Look-up'!$F$4,$V165-4,0)))</f>
        <v>RMI</v>
      </c>
      <c r="H165" s="183">
        <f ca="1">IF(ISERROR($V165),"",OFFSET('Smelter Look-up'!$G$4,$V165-4,0))</f>
        <v>0</v>
      </c>
      <c r="I165" s="184" t="str">
        <f ca="1">IF(ISERROR($V165),"",OFFSET('Smelter Look-up'!$H$4,$V165-4,0))</f>
        <v>Dayuan</v>
      </c>
      <c r="J165" s="184" t="str">
        <f ca="1">IF(ISERROR($V165),"",OFFSET('Smelter Look-up'!$I$4,$V165-4,0))</f>
        <v>Taoyuan</v>
      </c>
      <c r="K165" s="225"/>
      <c r="L165" s="225"/>
      <c r="M165" s="225"/>
      <c r="N165" s="225"/>
      <c r="O165" s="225"/>
      <c r="P165" s="185"/>
      <c r="Q165" s="226"/>
      <c r="R165" s="182" t="str">
        <f ca="1">IF(ISERROR($V165),"",OFFSET('Smelter Look-up'!$C$4,$V165-4,0)&amp;"")</f>
        <v>Singway Technology Co., Ltd.</v>
      </c>
      <c r="S165" s="181" t="str">
        <f t="shared" ca="1" si="21"/>
        <v>TW</v>
      </c>
      <c r="T165" s="181" t="str">
        <f ca="1">IF(B165="","",IF(ISERROR(MATCH($J165,SorP!$B$1:$B$6230,0)),"",INDIRECT("'SorP'!$A$"&amp;MATCH($J165,SorP!$B$1:$B$6230,0))))</f>
        <v>TW-TAO</v>
      </c>
      <c r="U165" s="201"/>
      <c r="V165" s="227">
        <f ca="1">IF(C165="",NA(),IF(OR(C165="Smelter not listed",C165="Smelter not yet identified"),MATCH($B165&amp;$D165,'Smelter Look-up'!$J:$J,0),MATCH($B165&amp;$C165,'Smelter Look-up'!$J:$J,0)))</f>
        <v>255</v>
      </c>
      <c r="X165" s="228">
        <f t="shared" ca="1" si="22"/>
        <v>0</v>
      </c>
      <c r="AB165" s="229" t="str">
        <f t="shared" ca="1" si="23"/>
        <v>GoldSingway Technology Co., Ltd.</v>
      </c>
    </row>
    <row r="166" spans="1:28" s="228" customFormat="1" ht="63">
      <c r="A166" s="181" t="s">
        <v>1402</v>
      </c>
      <c r="B166" s="182" t="str">
        <f ca="1">IF(LEN(A166)=0,"",INDEX('Smelter Look-up'!$A:$A,MATCH($A166,'Smelter Look-up'!$E:$E,0)))</f>
        <v>Tin</v>
      </c>
      <c r="C166" s="186" t="str">
        <f ca="1">IF(LEN(A166)=0,"",INDEX('Smelter Look-up'!$C:$C,MATCH($A166,'Smelter Look-up'!$E:$E,0)))</f>
        <v>O.M. Manufacturing Philippines, Inc.</v>
      </c>
      <c r="D166" s="233"/>
      <c r="E166" s="182" t="str">
        <f ca="1">IF(ISERROR($V166),"",OFFSET('Smelter Look-up'!$D$4,$V166-4,0)&amp;"")</f>
        <v>PHILIPPINES</v>
      </c>
      <c r="F166" s="182" t="str">
        <f ca="1">IF(ISERROR($V166),"",OFFSET('Smelter Look-up'!$E$4,$V166-4,0))</f>
        <v>CID002517</v>
      </c>
      <c r="G166" s="182" t="str">
        <f ca="1">IF(C166=$X$4,IF(ISERROR($V166),"Enter smelter details","RMI"),IF(ISERROR($V166),"",OFFSET('Smelter Look-up'!$F$4,$V166-4,0)))</f>
        <v>RMI</v>
      </c>
      <c r="H166" s="183">
        <f ca="1">IF(ISERROR($V166),"",OFFSET('Smelter Look-up'!$G$4,$V166-4,0))</f>
        <v>0</v>
      </c>
      <c r="I166" s="184" t="str">
        <f ca="1">IF(ISERROR($V166),"",OFFSET('Smelter Look-up'!$H$4,$V166-4,0))</f>
        <v>Rosario</v>
      </c>
      <c r="J166" s="184" t="str">
        <f ca="1">IF(ISERROR($V166),"",OFFSET('Smelter Look-up'!$I$4,$V166-4,0))</f>
        <v>Cavite</v>
      </c>
      <c r="K166" s="225"/>
      <c r="L166" s="225"/>
      <c r="M166" s="225"/>
      <c r="N166" s="225"/>
      <c r="O166" s="225"/>
      <c r="P166" s="185"/>
      <c r="Q166" s="226"/>
      <c r="R166" s="182" t="str">
        <f ca="1">IF(ISERROR($V166),"",OFFSET('Smelter Look-up'!$C$4,$V166-4,0)&amp;"")</f>
        <v>O.M. Manufacturing Philippines, Inc.</v>
      </c>
      <c r="S166" s="181" t="str">
        <f t="shared" ref="S166:S196" ca="1" si="24">IF(B166="","",IF(ISERROR(MATCH($E166,CL,0)),"Unknown",INDIRECT("'C'!$A$"&amp;MATCH($E166,CL,0)+1)))</f>
        <v>PH</v>
      </c>
      <c r="T166" s="181" t="str">
        <f ca="1">IF(B166="","",IF(ISERROR(MATCH($J166,SorP!$B$1:$B$6230,0)),"",INDIRECT("'SorP'!$A$"&amp;MATCH($J166,SorP!$B$1:$B$6230,0))))</f>
        <v>PH-CAV</v>
      </c>
      <c r="U166" s="201"/>
      <c r="V166" s="227">
        <f ca="1">IF(C166="",NA(),IF(OR(C166="Smelter not listed",C166="Smelter not yet identified"),MATCH($B166&amp;$D166,'Smelter Look-up'!$J:$J,0),MATCH($B166&amp;$C166,'Smelter Look-up'!$J:$J,0)))</f>
        <v>477</v>
      </c>
      <c r="X166" s="228">
        <f t="shared" ref="X166:X196" ca="1" si="25">IF(AND(C166="Smelter not listed",OR(LEN(D166)=0,LEN(E166)=0)),1,0)</f>
        <v>0</v>
      </c>
      <c r="AB166" s="229" t="str">
        <f t="shared" ref="AB166:AB196" ca="1" si="26">B166&amp;C166</f>
        <v>TinO.M. Manufacturing Philippines, Inc.</v>
      </c>
    </row>
    <row r="167" spans="1:28" s="228" customFormat="1" ht="50.4">
      <c r="A167" s="181" t="s">
        <v>1426</v>
      </c>
      <c r="B167" s="182" t="str">
        <f ca="1">IF(LEN(A167)=0,"",INDEX('Smelter Look-up'!$A:$A,MATCH($A167,'Smelter Look-up'!$E:$E,0)))</f>
        <v>Tantalum</v>
      </c>
      <c r="C167" s="186" t="str">
        <f ca="1">IF(LEN(A167)=0,"",INDEX('Smelter Look-up'!$C:$C,MATCH($A167,'Smelter Look-up'!$E:$E,0)))</f>
        <v>KEMET de Mexico</v>
      </c>
      <c r="D167" s="233"/>
      <c r="E167" s="182" t="str">
        <f ca="1">IF(ISERROR($V167),"",OFFSET('Smelter Look-up'!$D$4,$V167-4,0)&amp;"")</f>
        <v>MEXICO</v>
      </c>
      <c r="F167" s="182" t="str">
        <f ca="1">IF(ISERROR($V167),"",OFFSET('Smelter Look-up'!$E$4,$V167-4,0))</f>
        <v>CID002539</v>
      </c>
      <c r="G167" s="182" t="str">
        <f ca="1">IF(C167=$X$4,IF(ISERROR($V167),"Enter smelter details","RMI"),IF(ISERROR($V167),"",OFFSET('Smelter Look-up'!$F$4,$V167-4,0)))</f>
        <v>RMI</v>
      </c>
      <c r="H167" s="183">
        <f ca="1">IF(ISERROR($V167),"",OFFSET('Smelter Look-up'!$G$4,$V167-4,0))</f>
        <v>0</v>
      </c>
      <c r="I167" s="184" t="str">
        <f ca="1">IF(ISERROR($V167),"",OFFSET('Smelter Look-up'!$H$4,$V167-4,0))</f>
        <v>Matamoros</v>
      </c>
      <c r="J167" s="184" t="str">
        <f ca="1">IF(ISERROR($V167),"",OFFSET('Smelter Look-up'!$I$4,$V167-4,0))</f>
        <v>Tamaulipas</v>
      </c>
      <c r="K167" s="225"/>
      <c r="L167" s="225"/>
      <c r="M167" s="225"/>
      <c r="N167" s="225"/>
      <c r="O167" s="225"/>
      <c r="P167" s="185"/>
      <c r="Q167" s="226"/>
      <c r="R167" s="182" t="str">
        <f ca="1">IF(ISERROR($V167),"",OFFSET('Smelter Look-up'!$C$4,$V167-4,0)&amp;"")</f>
        <v>KEMET de Mexico</v>
      </c>
      <c r="S167" s="181" t="str">
        <f t="shared" ca="1" si="24"/>
        <v>MX</v>
      </c>
      <c r="T167" s="181" t="str">
        <f ca="1">IF(B167="","",IF(ISERROR(MATCH($J167,SorP!$B$1:$B$6230,0)),"",INDIRECT("'SorP'!$A$"&amp;MATCH($J167,SorP!$B$1:$B$6230,0))))</f>
        <v>MX-TAM</v>
      </c>
      <c r="U167" s="201"/>
      <c r="V167" s="227">
        <f ca="1">IF(C167="",NA(),IF(OR(C167="Smelter not listed",C167="Smelter not yet identified"),MATCH($B167&amp;$D167,'Smelter Look-up'!$J:$J,0),MATCH($B167&amp;$C167,'Smelter Look-up'!$J:$J,0)))</f>
        <v>349</v>
      </c>
      <c r="X167" s="228">
        <f t="shared" ca="1" si="25"/>
        <v>0</v>
      </c>
      <c r="AB167" s="229" t="str">
        <f t="shared" ca="1" si="26"/>
        <v>TantalumKEMET de Mexico</v>
      </c>
    </row>
    <row r="168" spans="1:28" s="228" customFormat="1" ht="63">
      <c r="A168" s="181" t="s">
        <v>1428</v>
      </c>
      <c r="B168" s="182" t="str">
        <f ca="1">IF(LEN(A168)=0,"",INDEX('Smelter Look-up'!$A:$A,MATCH($A168,'Smelter Look-up'!$E:$E,0)))</f>
        <v>Tungsten</v>
      </c>
      <c r="C168" s="186" t="str">
        <f ca="1">IF(LEN(A168)=0,"",INDEX('Smelter Look-up'!$C:$C,MATCH($A168,'Smelter Look-up'!$E:$E,0)))</f>
        <v>H.C. Starck Tungsten GmbH</v>
      </c>
      <c r="D168" s="233"/>
      <c r="E168" s="182" t="str">
        <f ca="1">IF(ISERROR($V168),"",OFFSET('Smelter Look-up'!$D$4,$V168-4,0)&amp;"")</f>
        <v>GERMANY</v>
      </c>
      <c r="F168" s="182" t="str">
        <f ca="1">IF(ISERROR($V168),"",OFFSET('Smelter Look-up'!$E$4,$V168-4,0))</f>
        <v>CID002541</v>
      </c>
      <c r="G168" s="182" t="str">
        <f ca="1">IF(C168=$X$4,IF(ISERROR($V168),"Enter smelter details","RMI"),IF(ISERROR($V168),"",OFFSET('Smelter Look-up'!$F$4,$V168-4,0)))</f>
        <v>RMI</v>
      </c>
      <c r="H168" s="183">
        <f ca="1">IF(ISERROR($V168),"",OFFSET('Smelter Look-up'!$G$4,$V168-4,0))</f>
        <v>0</v>
      </c>
      <c r="I168" s="184" t="str">
        <f ca="1">IF(ISERROR($V168),"",OFFSET('Smelter Look-up'!$H$4,$V168-4,0))</f>
        <v>Goslar</v>
      </c>
      <c r="J168" s="184" t="str">
        <f ca="1">IF(ISERROR($V168),"",OFFSET('Smelter Look-up'!$I$4,$V168-4,0))</f>
        <v>Niedersachsen</v>
      </c>
      <c r="K168" s="225"/>
      <c r="L168" s="225"/>
      <c r="M168" s="225"/>
      <c r="N168" s="225"/>
      <c r="O168" s="225"/>
      <c r="P168" s="185"/>
      <c r="Q168" s="226"/>
      <c r="R168" s="182" t="str">
        <f ca="1">IF(ISERROR($V168),"",OFFSET('Smelter Look-up'!$C$4,$V168-4,0)&amp;"")</f>
        <v>H.C. Starck Tungsten GmbH</v>
      </c>
      <c r="S168" s="181" t="str">
        <f t="shared" ca="1" si="24"/>
        <v>DE</v>
      </c>
      <c r="T168" s="181" t="str">
        <f ca="1">IF(B168="","",IF(ISERROR(MATCH($J168,SorP!$B$1:$B$6230,0)),"",INDIRECT("'SorP'!$A$"&amp;MATCH($J168,SorP!$B$1:$B$6230,0))))</f>
        <v>DE-NI</v>
      </c>
      <c r="U168" s="201"/>
      <c r="V168" s="227">
        <f ca="1">IF(C168="",NA(),IF(OR(C168="Smelter not listed",C168="Smelter not yet identified"),MATCH($B168&amp;$D168,'Smelter Look-up'!$J:$J,0),MATCH($B168&amp;$C168,'Smelter Look-up'!$J:$J,0)))</f>
        <v>584</v>
      </c>
      <c r="X168" s="228">
        <f t="shared" ca="1" si="25"/>
        <v>0</v>
      </c>
      <c r="AB168" s="229" t="str">
        <f t="shared" ca="1" si="26"/>
        <v>TungstenH.C. Starck Tungsten GmbH</v>
      </c>
    </row>
    <row r="169" spans="1:28" s="228" customFormat="1" ht="75.599999999999994">
      <c r="A169" s="181" t="s">
        <v>1429</v>
      </c>
      <c r="B169" s="182" t="str">
        <f ca="1">IF(LEN(A169)=0,"",INDEX('Smelter Look-up'!$A:$A,MATCH($A169,'Smelter Look-up'!$E:$E,0)))</f>
        <v>Tungsten</v>
      </c>
      <c r="C169" s="186" t="str">
        <f ca="1">IF(LEN(A169)=0,"",INDEX('Smelter Look-up'!$C:$C,MATCH($A169,'Smelter Look-up'!$E:$E,0)))</f>
        <v>TANIOBIS Smelting GmbH &amp; Co. KG</v>
      </c>
      <c r="D169" s="233"/>
      <c r="E169" s="182" t="str">
        <f ca="1">IF(ISERROR($V169),"",OFFSET('Smelter Look-up'!$D$4,$V169-4,0)&amp;"")</f>
        <v>GERMANY</v>
      </c>
      <c r="F169" s="182" t="str">
        <f ca="1">IF(ISERROR($V169),"",OFFSET('Smelter Look-up'!$E$4,$V169-4,0))</f>
        <v>CID002542</v>
      </c>
      <c r="G169" s="182" t="str">
        <f ca="1">IF(C169=$X$4,IF(ISERROR($V169),"Enter smelter details","RMI"),IF(ISERROR($V169),"",OFFSET('Smelter Look-up'!$F$4,$V169-4,0)))</f>
        <v>RMI</v>
      </c>
      <c r="H169" s="183">
        <f ca="1">IF(ISERROR($V169),"",OFFSET('Smelter Look-up'!$G$4,$V169-4,0))</f>
        <v>0</v>
      </c>
      <c r="I169" s="184" t="str">
        <f ca="1">IF(ISERROR($V169),"",OFFSET('Smelter Look-up'!$H$4,$V169-4,0))</f>
        <v>Laufenburg</v>
      </c>
      <c r="J169" s="184" t="str">
        <f ca="1">IF(ISERROR($V169),"",OFFSET('Smelter Look-up'!$I$4,$V169-4,0))</f>
        <v>Baden-Württemberg</v>
      </c>
      <c r="K169" s="225"/>
      <c r="L169" s="225"/>
      <c r="M169" s="225"/>
      <c r="N169" s="225"/>
      <c r="O169" s="225"/>
      <c r="P169" s="185"/>
      <c r="Q169" s="226"/>
      <c r="R169" s="182" t="str">
        <f ca="1">IF(ISERROR($V169),"",OFFSET('Smelter Look-up'!$C$4,$V169-4,0)&amp;"")</f>
        <v>TANIOBIS Smelting GmbH &amp; Co. KG</v>
      </c>
      <c r="S169" s="181" t="str">
        <f t="shared" ca="1" si="24"/>
        <v>DE</v>
      </c>
      <c r="T169" s="181" t="str">
        <f ca="1">IF(B169="","",IF(ISERROR(MATCH($J169,SorP!$B$1:$B$6230,0)),"",INDIRECT("'SorP'!$A$"&amp;MATCH($J169,SorP!$B$1:$B$6230,0))))</f>
        <v>DE-BW</v>
      </c>
      <c r="U169" s="201"/>
      <c r="V169" s="227">
        <f ca="1">IF(C169="",NA(),IF(OR(C169="Smelter not listed",C169="Smelter not yet identified"),MATCH($B169&amp;$D169,'Smelter Look-up'!$J:$J,0),MATCH($B169&amp;$C169,'Smelter Look-up'!$J:$J,0)))</f>
        <v>618</v>
      </c>
      <c r="X169" s="228">
        <f t="shared" ca="1" si="25"/>
        <v>0</v>
      </c>
      <c r="AB169" s="229" t="str">
        <f t="shared" ca="1" si="26"/>
        <v>TungstenTANIOBIS Smelting GmbH &amp; Co. KG</v>
      </c>
    </row>
    <row r="170" spans="1:28" s="228" customFormat="1" ht="63">
      <c r="A170" s="181" t="s">
        <v>1432</v>
      </c>
      <c r="B170" s="182" t="str">
        <f ca="1">IF(LEN(A170)=0,"",INDEX('Smelter Look-up'!$A:$A,MATCH($A170,'Smelter Look-up'!$E:$E,0)))</f>
        <v>Tungsten</v>
      </c>
      <c r="C170" s="186" t="str">
        <f ca="1">IF(LEN(A170)=0,"",INDEX('Smelter Look-up'!$C:$C,MATCH($A170,'Smelter Look-up'!$E:$E,0)))</f>
        <v>Masan High-Tech Materials</v>
      </c>
      <c r="D170" s="233"/>
      <c r="E170" s="182" t="str">
        <f ca="1">IF(ISERROR($V170),"",OFFSET('Smelter Look-up'!$D$4,$V170-4,0)&amp;"")</f>
        <v>VIET NAM</v>
      </c>
      <c r="F170" s="182" t="str">
        <f ca="1">IF(ISERROR($V170),"",OFFSET('Smelter Look-up'!$E$4,$V170-4,0))</f>
        <v>CID002543</v>
      </c>
      <c r="G170" s="182" t="str">
        <f ca="1">IF(C170=$X$4,IF(ISERROR($V170),"Enter smelter details","RMI"),IF(ISERROR($V170),"",OFFSET('Smelter Look-up'!$F$4,$V170-4,0)))</f>
        <v>RMI</v>
      </c>
      <c r="H170" s="183">
        <f ca="1">IF(ISERROR($V170),"",OFFSET('Smelter Look-up'!$G$4,$V170-4,0))</f>
        <v>0</v>
      </c>
      <c r="I170" s="184" t="str">
        <f ca="1">IF(ISERROR($V170),"",OFFSET('Smelter Look-up'!$H$4,$V170-4,0))</f>
        <v>Dai Tu</v>
      </c>
      <c r="J170" s="184" t="str">
        <f ca="1">IF(ISERROR($V170),"",OFFSET('Smelter Look-up'!$I$4,$V170-4,0))</f>
        <v>Thái Nguyên</v>
      </c>
      <c r="K170" s="225"/>
      <c r="L170" s="225"/>
      <c r="M170" s="225"/>
      <c r="N170" s="225"/>
      <c r="O170" s="225"/>
      <c r="P170" s="185"/>
      <c r="Q170" s="226"/>
      <c r="R170" s="182" t="str">
        <f ca="1">IF(ISERROR($V170),"",OFFSET('Smelter Look-up'!$C$4,$V170-4,0)&amp;"")</f>
        <v>Masan High-Tech Materials</v>
      </c>
      <c r="S170" s="181" t="str">
        <f t="shared" ca="1" si="24"/>
        <v>VN</v>
      </c>
      <c r="T170" s="181" t="str">
        <f ca="1">IF(B170="","",IF(ISERROR(MATCH($J170,SorP!$B$1:$B$6230,0)),"",INDIRECT("'SorP'!$A$"&amp;MATCH($J170,SorP!$B$1:$B$6230,0))))</f>
        <v>VN-69</v>
      </c>
      <c r="U170" s="201"/>
      <c r="V170" s="227">
        <f ca="1">IF(C170="",NA(),IF(OR(C170="Smelter not listed",C170="Smelter not yet identified"),MATCH($B170&amp;$D170,'Smelter Look-up'!$J:$J,0),MATCH($B170&amp;$C170,'Smelter Look-up'!$J:$J,0)))</f>
        <v>609</v>
      </c>
      <c r="X170" s="228">
        <f t="shared" ca="1" si="25"/>
        <v>0</v>
      </c>
      <c r="AB170" s="229" t="str">
        <f t="shared" ca="1" si="26"/>
        <v>TungstenMasan High-Tech Materials</v>
      </c>
    </row>
    <row r="171" spans="1:28" s="228" customFormat="1" ht="50.4">
      <c r="A171" s="181" t="s">
        <v>1416</v>
      </c>
      <c r="B171" s="182" t="str">
        <f ca="1">IF(LEN(A171)=0,"",INDEX('Smelter Look-up'!$A:$A,MATCH($A171,'Smelter Look-up'!$E:$E,0)))</f>
        <v>Tantalum</v>
      </c>
      <c r="C171" s="186" t="str">
        <f ca="1">IF(LEN(A171)=0,"",INDEX('Smelter Look-up'!$C:$C,MATCH($A171,'Smelter Look-up'!$E:$E,0)))</f>
        <v>TANIOBIS Co., Ltd.</v>
      </c>
      <c r="D171" s="233"/>
      <c r="E171" s="182" t="str">
        <f ca="1">IF(ISERROR($V171),"",OFFSET('Smelter Look-up'!$D$4,$V171-4,0)&amp;"")</f>
        <v>THAILAND</v>
      </c>
      <c r="F171" s="182" t="str">
        <f ca="1">IF(ISERROR($V171),"",OFFSET('Smelter Look-up'!$E$4,$V171-4,0))</f>
        <v>CID002544</v>
      </c>
      <c r="G171" s="182" t="str">
        <f ca="1">IF(C171=$X$4,IF(ISERROR($V171),"Enter smelter details","RMI"),IF(ISERROR($V171),"",OFFSET('Smelter Look-up'!$F$4,$V171-4,0)))</f>
        <v>RMI</v>
      </c>
      <c r="H171" s="183">
        <f ca="1">IF(ISERROR($V171),"",OFFSET('Smelter Look-up'!$G$4,$V171-4,0))</f>
        <v>0</v>
      </c>
      <c r="I171" s="184" t="str">
        <f ca="1">IF(ISERROR($V171),"",OFFSET('Smelter Look-up'!$H$4,$V171-4,0))</f>
        <v>Map Ta Phut</v>
      </c>
      <c r="J171" s="184" t="str">
        <f ca="1">IF(ISERROR($V171),"",OFFSET('Smelter Look-up'!$I$4,$V171-4,0))</f>
        <v>Rayong</v>
      </c>
      <c r="K171" s="225"/>
      <c r="L171" s="225"/>
      <c r="M171" s="225"/>
      <c r="N171" s="225"/>
      <c r="O171" s="225"/>
      <c r="P171" s="185"/>
      <c r="Q171" s="226"/>
      <c r="R171" s="182" t="str">
        <f ca="1">IF(ISERROR($V171),"",OFFSET('Smelter Look-up'!$C$4,$V171-4,0)&amp;"")</f>
        <v>TANIOBIS Co., Ltd.</v>
      </c>
      <c r="S171" s="181" t="str">
        <f t="shared" ca="1" si="24"/>
        <v>TH</v>
      </c>
      <c r="T171" s="181" t="str">
        <f ca="1">IF(B171="","",IF(ISERROR(MATCH($J171,SorP!$B$1:$B$6230,0)),"",INDIRECT("'SorP'!$A$"&amp;MATCH($J171,SorP!$B$1:$B$6230,0))))</f>
        <v>TH-21</v>
      </c>
      <c r="U171" s="201"/>
      <c r="V171" s="227">
        <f ca="1">IF(C171="",NA(),IF(OR(C171="Smelter not listed",C171="Smelter not yet identified"),MATCH($B171&amp;$D171,'Smelter Look-up'!$J:$J,0),MATCH($B171&amp;$C171,'Smelter Look-up'!$J:$J,0)))</f>
        <v>374</v>
      </c>
      <c r="X171" s="228">
        <f t="shared" ca="1" si="25"/>
        <v>0</v>
      </c>
      <c r="AB171" s="229" t="str">
        <f t="shared" ca="1" si="26"/>
        <v>TantalumTANIOBIS Co., Ltd.</v>
      </c>
    </row>
    <row r="172" spans="1:28" s="228" customFormat="1" ht="50.4">
      <c r="A172" s="181" t="s">
        <v>1417</v>
      </c>
      <c r="B172" s="182" t="str">
        <f ca="1">IF(LEN(A172)=0,"",INDEX('Smelter Look-up'!$A:$A,MATCH($A172,'Smelter Look-up'!$E:$E,0)))</f>
        <v>Tantalum</v>
      </c>
      <c r="C172" s="186" t="str">
        <f ca="1">IF(LEN(A172)=0,"",INDEX('Smelter Look-up'!$C:$C,MATCH($A172,'Smelter Look-up'!$E:$E,0)))</f>
        <v>TANIOBIS GmbH</v>
      </c>
      <c r="D172" s="233"/>
      <c r="E172" s="182" t="str">
        <f ca="1">IF(ISERROR($V172),"",OFFSET('Smelter Look-up'!$D$4,$V172-4,0)&amp;"")</f>
        <v>GERMANY</v>
      </c>
      <c r="F172" s="182" t="str">
        <f ca="1">IF(ISERROR($V172),"",OFFSET('Smelter Look-up'!$E$4,$V172-4,0))</f>
        <v>CID002545</v>
      </c>
      <c r="G172" s="182" t="str">
        <f ca="1">IF(C172=$X$4,IF(ISERROR($V172),"Enter smelter details","RMI"),IF(ISERROR($V172),"",OFFSET('Smelter Look-up'!$F$4,$V172-4,0)))</f>
        <v>RMI</v>
      </c>
      <c r="H172" s="183">
        <f ca="1">IF(ISERROR($V172),"",OFFSET('Smelter Look-up'!$G$4,$V172-4,0))</f>
        <v>0</v>
      </c>
      <c r="I172" s="184" t="str">
        <f ca="1">IF(ISERROR($V172),"",OFFSET('Smelter Look-up'!$H$4,$V172-4,0))</f>
        <v>Goslar</v>
      </c>
      <c r="J172" s="184" t="str">
        <f ca="1">IF(ISERROR($V172),"",OFFSET('Smelter Look-up'!$I$4,$V172-4,0))</f>
        <v>Niedersachsen</v>
      </c>
      <c r="K172" s="225"/>
      <c r="L172" s="225"/>
      <c r="M172" s="225"/>
      <c r="N172" s="225"/>
      <c r="O172" s="225"/>
      <c r="P172" s="185"/>
      <c r="Q172" s="226"/>
      <c r="R172" s="182" t="str">
        <f ca="1">IF(ISERROR($V172),"",OFFSET('Smelter Look-up'!$C$4,$V172-4,0)&amp;"")</f>
        <v>TANIOBIS GmbH</v>
      </c>
      <c r="S172" s="181" t="str">
        <f t="shared" ca="1" si="24"/>
        <v>DE</v>
      </c>
      <c r="T172" s="181" t="str">
        <f ca="1">IF(B172="","",IF(ISERROR(MATCH($J172,SorP!$B$1:$B$6230,0)),"",INDIRECT("'SorP'!$A$"&amp;MATCH($J172,SorP!$B$1:$B$6230,0))))</f>
        <v>DE-NI</v>
      </c>
      <c r="U172" s="201"/>
      <c r="V172" s="227">
        <f ca="1">IF(C172="",NA(),IF(OR(C172="Smelter not listed",C172="Smelter not yet identified"),MATCH($B172&amp;$D172,'Smelter Look-up'!$J:$J,0),MATCH($B172&amp;$C172,'Smelter Look-up'!$J:$J,0)))</f>
        <v>375</v>
      </c>
      <c r="X172" s="228">
        <f t="shared" ca="1" si="25"/>
        <v>0</v>
      </c>
      <c r="AB172" s="229" t="str">
        <f t="shared" ca="1" si="26"/>
        <v>TantalumTANIOBIS GmbH</v>
      </c>
    </row>
    <row r="173" spans="1:28" s="228" customFormat="1" ht="63">
      <c r="A173" s="181" t="s">
        <v>1419</v>
      </c>
      <c r="B173" s="182" t="str">
        <f ca="1">IF(LEN(A173)=0,"",INDEX('Smelter Look-up'!$A:$A,MATCH($A173,'Smelter Look-up'!$E:$E,0)))</f>
        <v>Tantalum</v>
      </c>
      <c r="C173" s="186" t="str">
        <f ca="1">IF(LEN(A173)=0,"",INDEX('Smelter Look-up'!$C:$C,MATCH($A173,'Smelter Look-up'!$E:$E,0)))</f>
        <v>H.C. Starck Hermsdorf GmbH</v>
      </c>
      <c r="D173" s="233"/>
      <c r="E173" s="182" t="str">
        <f ca="1">IF(ISERROR($V173),"",OFFSET('Smelter Look-up'!$D$4,$V173-4,0)&amp;"")</f>
        <v>GERMANY</v>
      </c>
      <c r="F173" s="182" t="str">
        <f ca="1">IF(ISERROR($V173),"",OFFSET('Smelter Look-up'!$E$4,$V173-4,0))</f>
        <v>CID002547</v>
      </c>
      <c r="G173" s="182" t="str">
        <f ca="1">IF(C173=$X$4,IF(ISERROR($V173),"Enter smelter details","RMI"),IF(ISERROR($V173),"",OFFSET('Smelter Look-up'!$F$4,$V173-4,0)))</f>
        <v>RMI</v>
      </c>
      <c r="H173" s="183">
        <f ca="1">IF(ISERROR($V173),"",OFFSET('Smelter Look-up'!$G$4,$V173-4,0))</f>
        <v>0</v>
      </c>
      <c r="I173" s="184" t="str">
        <f ca="1">IF(ISERROR($V173),"",OFFSET('Smelter Look-up'!$H$4,$V173-4,0))</f>
        <v>Hermsdorf</v>
      </c>
      <c r="J173" s="184" t="str">
        <f ca="1">IF(ISERROR($V173),"",OFFSET('Smelter Look-up'!$I$4,$V173-4,0))</f>
        <v>Thüringen</v>
      </c>
      <c r="K173" s="225"/>
      <c r="L173" s="225"/>
      <c r="M173" s="225"/>
      <c r="N173" s="225"/>
      <c r="O173" s="225"/>
      <c r="P173" s="185"/>
      <c r="Q173" s="226"/>
      <c r="R173" s="182" t="str">
        <f ca="1">IF(ISERROR($V173),"",OFFSET('Smelter Look-up'!$C$4,$V173-4,0)&amp;"")</f>
        <v>H.C. Starck Hermsdorf GmbH</v>
      </c>
      <c r="S173" s="181" t="str">
        <f t="shared" ca="1" si="24"/>
        <v>DE</v>
      </c>
      <c r="T173" s="181" t="str">
        <f ca="1">IF(B173="","",IF(ISERROR(MATCH($J173,SorP!$B$1:$B$6230,0)),"",INDIRECT("'SorP'!$A$"&amp;MATCH($J173,SorP!$B$1:$B$6230,0))))</f>
        <v>DE-TH</v>
      </c>
      <c r="U173" s="201"/>
      <c r="V173" s="227">
        <f ca="1">IF(C173="",NA(),IF(OR(C173="Smelter not listed",C173="Smelter not yet identified"),MATCH($B173&amp;$D173,'Smelter Look-up'!$J:$J,0),MATCH($B173&amp;$C173,'Smelter Look-up'!$J:$J,0)))</f>
        <v>336</v>
      </c>
      <c r="X173" s="228">
        <f t="shared" ca="1" si="25"/>
        <v>0</v>
      </c>
      <c r="AB173" s="229" t="str">
        <f t="shared" ca="1" si="26"/>
        <v>TantalumH.C. Starck Hermsdorf GmbH</v>
      </c>
    </row>
    <row r="174" spans="1:28" s="228" customFormat="1" ht="50.4">
      <c r="A174" s="181" t="s">
        <v>1421</v>
      </c>
      <c r="B174" s="182" t="str">
        <f ca="1">IF(LEN(A174)=0,"",INDEX('Smelter Look-up'!$A:$A,MATCH($A174,'Smelter Look-up'!$E:$E,0)))</f>
        <v>Tantalum</v>
      </c>
      <c r="C174" s="186" t="str">
        <f ca="1">IF(LEN(A174)=0,"",INDEX('Smelter Look-up'!$C:$C,MATCH($A174,'Smelter Look-up'!$E:$E,0)))</f>
        <v>H.C. Starck Inc.</v>
      </c>
      <c r="D174" s="233"/>
      <c r="E174" s="182" t="str">
        <f ca="1">IF(ISERROR($V174),"",OFFSET('Smelter Look-up'!$D$4,$V174-4,0)&amp;"")</f>
        <v>UNITED STATES OF AMERICA</v>
      </c>
      <c r="F174" s="182" t="str">
        <f ca="1">IF(ISERROR($V174),"",OFFSET('Smelter Look-up'!$E$4,$V174-4,0))</f>
        <v>CID002548</v>
      </c>
      <c r="G174" s="182" t="str">
        <f ca="1">IF(C174=$X$4,IF(ISERROR($V174),"Enter smelter details","RMI"),IF(ISERROR($V174),"",OFFSET('Smelter Look-up'!$F$4,$V174-4,0)))</f>
        <v>RMI</v>
      </c>
      <c r="H174" s="183">
        <f ca="1">IF(ISERROR($V174),"",OFFSET('Smelter Look-up'!$G$4,$V174-4,0))</f>
        <v>0</v>
      </c>
      <c r="I174" s="184" t="str">
        <f ca="1">IF(ISERROR($V174),"",OFFSET('Smelter Look-up'!$H$4,$V174-4,0))</f>
        <v>Newton</v>
      </c>
      <c r="J174" s="184" t="str">
        <f ca="1">IF(ISERROR($V174),"",OFFSET('Smelter Look-up'!$I$4,$V174-4,0))</f>
        <v>Massachusetts</v>
      </c>
      <c r="K174" s="225"/>
      <c r="L174" s="225"/>
      <c r="M174" s="225"/>
      <c r="N174" s="225"/>
      <c r="O174" s="225"/>
      <c r="P174" s="185"/>
      <c r="Q174" s="226"/>
      <c r="R174" s="182" t="str">
        <f ca="1">IF(ISERROR($V174),"",OFFSET('Smelter Look-up'!$C$4,$V174-4,0)&amp;"")</f>
        <v>H.C. Starck Inc.</v>
      </c>
      <c r="S174" s="181" t="str">
        <f t="shared" ca="1" si="24"/>
        <v>US</v>
      </c>
      <c r="T174" s="181" t="str">
        <f ca="1">IF(B174="","",IF(ISERROR(MATCH($J174,SorP!$B$1:$B$6230,0)),"",INDIRECT("'SorP'!$A$"&amp;MATCH($J174,SorP!$B$1:$B$6230,0))))</f>
        <v>US-MA</v>
      </c>
      <c r="U174" s="201"/>
      <c r="V174" s="227">
        <f ca="1">IF(C174="",NA(),IF(OR(C174="Smelter not listed",C174="Smelter not yet identified"),MATCH($B174&amp;$D174,'Smelter Look-up'!$J:$J,0),MATCH($B174&amp;$C174,'Smelter Look-up'!$J:$J,0)))</f>
        <v>337</v>
      </c>
      <c r="X174" s="228">
        <f t="shared" ca="1" si="25"/>
        <v>0</v>
      </c>
      <c r="AB174" s="229" t="str">
        <f t="shared" ca="1" si="26"/>
        <v>TantalumH.C. Starck Inc.</v>
      </c>
    </row>
    <row r="175" spans="1:28" s="228" customFormat="1" ht="63">
      <c r="A175" s="181" t="s">
        <v>1423</v>
      </c>
      <c r="B175" s="182" t="str">
        <f ca="1">IF(LEN(A175)=0,"",INDEX('Smelter Look-up'!$A:$A,MATCH($A175,'Smelter Look-up'!$E:$E,0)))</f>
        <v>Tantalum</v>
      </c>
      <c r="C175" s="186" t="str">
        <f ca="1">IF(LEN(A175)=0,"",INDEX('Smelter Look-up'!$C:$C,MATCH($A175,'Smelter Look-up'!$E:$E,0)))</f>
        <v>TANIOBIS Japan Co., Ltd.</v>
      </c>
      <c r="D175" s="233"/>
      <c r="E175" s="182" t="str">
        <f ca="1">IF(ISERROR($V175),"",OFFSET('Smelter Look-up'!$D$4,$V175-4,0)&amp;"")</f>
        <v>JAPAN</v>
      </c>
      <c r="F175" s="182" t="str">
        <f ca="1">IF(ISERROR($V175),"",OFFSET('Smelter Look-up'!$E$4,$V175-4,0))</f>
        <v>CID002549</v>
      </c>
      <c r="G175" s="182" t="str">
        <f ca="1">IF(C175=$X$4,IF(ISERROR($V175),"Enter smelter details","RMI"),IF(ISERROR($V175),"",OFFSET('Smelter Look-up'!$F$4,$V175-4,0)))</f>
        <v>RMI</v>
      </c>
      <c r="H175" s="183">
        <f ca="1">IF(ISERROR($V175),"",OFFSET('Smelter Look-up'!$G$4,$V175-4,0))</f>
        <v>0</v>
      </c>
      <c r="I175" s="184" t="str">
        <f ca="1">IF(ISERROR($V175),"",OFFSET('Smelter Look-up'!$H$4,$V175-4,0))</f>
        <v>Mito</v>
      </c>
      <c r="J175" s="184" t="str">
        <f ca="1">IF(ISERROR($V175),"",OFFSET('Smelter Look-up'!$I$4,$V175-4,0))</f>
        <v>Ibaraki</v>
      </c>
      <c r="K175" s="225"/>
      <c r="L175" s="225"/>
      <c r="M175" s="225"/>
      <c r="N175" s="225"/>
      <c r="O175" s="225"/>
      <c r="P175" s="185"/>
      <c r="Q175" s="226"/>
      <c r="R175" s="182" t="str">
        <f ca="1">IF(ISERROR($V175),"",OFFSET('Smelter Look-up'!$C$4,$V175-4,0)&amp;"")</f>
        <v>TANIOBIS Japan Co., Ltd.</v>
      </c>
      <c r="S175" s="181" t="str">
        <f t="shared" ca="1" si="24"/>
        <v>JP</v>
      </c>
      <c r="T175" s="181" t="str">
        <f ca="1">IF(B175="","",IF(ISERROR(MATCH($J175,SorP!$B$1:$B$6230,0)),"",INDIRECT("'SorP'!$A$"&amp;MATCH($J175,SorP!$B$1:$B$6230,0))))</f>
        <v>JP-08</v>
      </c>
      <c r="U175" s="201"/>
      <c r="V175" s="227">
        <f ca="1">IF(C175="",NA(),IF(OR(C175="Smelter not listed",C175="Smelter not yet identified"),MATCH($B175&amp;$D175,'Smelter Look-up'!$J:$J,0),MATCH($B175&amp;$C175,'Smelter Look-up'!$J:$J,0)))</f>
        <v>376</v>
      </c>
      <c r="X175" s="228">
        <f t="shared" ca="1" si="25"/>
        <v>0</v>
      </c>
      <c r="AB175" s="229" t="str">
        <f t="shared" ca="1" si="26"/>
        <v>TantalumTANIOBIS Japan Co., Ltd.</v>
      </c>
    </row>
    <row r="176" spans="1:28" s="228" customFormat="1" ht="100.8">
      <c r="A176" s="181" t="s">
        <v>1431</v>
      </c>
      <c r="B176" s="182" t="str">
        <f ca="1">IF(LEN(A176)=0,"",INDEX('Smelter Look-up'!$A:$A,MATCH($A176,'Smelter Look-up'!$E:$E,0)))</f>
        <v>Tungsten</v>
      </c>
      <c r="C176" s="186" t="str">
        <f ca="1">IF(LEN(A176)=0,"",INDEX('Smelter Look-up'!$C:$C,MATCH($A176,'Smelter Look-up'!$E:$E,0)))</f>
        <v>Jiangwu H.C. Starck Tungsten Products Co., Ltd.</v>
      </c>
      <c r="D176" s="233"/>
      <c r="E176" s="182" t="str">
        <f ca="1">IF(ISERROR($V176),"",OFFSET('Smelter Look-up'!$D$4,$V176-4,0)&amp;"")</f>
        <v>CHINA</v>
      </c>
      <c r="F176" s="182" t="str">
        <f ca="1">IF(ISERROR($V176),"",OFFSET('Smelter Look-up'!$E$4,$V176-4,0))</f>
        <v>CID002551</v>
      </c>
      <c r="G176" s="182" t="str">
        <f ca="1">IF(C176=$X$4,IF(ISERROR($V176),"Enter smelter details","RMI"),IF(ISERROR($V176),"",OFFSET('Smelter Look-up'!$F$4,$V176-4,0)))</f>
        <v>RMI</v>
      </c>
      <c r="H176" s="183">
        <f ca="1">IF(ISERROR($V176),"",OFFSET('Smelter Look-up'!$G$4,$V176-4,0))</f>
        <v>0</v>
      </c>
      <c r="I176" s="184" t="str">
        <f ca="1">IF(ISERROR($V176),"",OFFSET('Smelter Look-up'!$H$4,$V176-4,0))</f>
        <v>Ganzhou</v>
      </c>
      <c r="J176" s="184" t="str">
        <f ca="1">IF(ISERROR($V176),"",OFFSET('Smelter Look-up'!$I$4,$V176-4,0))</f>
        <v>Jiangxi Sheng</v>
      </c>
      <c r="K176" s="225"/>
      <c r="L176" s="225"/>
      <c r="M176" s="225"/>
      <c r="N176" s="225"/>
      <c r="O176" s="225"/>
      <c r="P176" s="185"/>
      <c r="Q176" s="226"/>
      <c r="R176" s="182" t="str">
        <f ca="1">IF(ISERROR($V176),"",OFFSET('Smelter Look-up'!$C$4,$V176-4,0)&amp;"")</f>
        <v>Jiangwu H.C. Starck Tungsten Products Co., Ltd.</v>
      </c>
      <c r="S176" s="181" t="str">
        <f t="shared" ca="1" si="24"/>
        <v>CN</v>
      </c>
      <c r="T176" s="181" t="str">
        <f ca="1">IF(B176="","",IF(ISERROR(MATCH($J176,SorP!$B$1:$B$6230,0)),"",INDIRECT("'SorP'!$A$"&amp;MATCH($J176,SorP!$B$1:$B$6230,0))))</f>
        <v>CN-JX</v>
      </c>
      <c r="U176" s="201"/>
      <c r="V176" s="227">
        <f ca="1">IF(C176="",NA(),IF(OR(C176="Smelter not listed",C176="Smelter not yet identified"),MATCH($B176&amp;$D176,'Smelter Look-up'!$J:$J,0),MATCH($B176&amp;$C176,'Smelter Look-up'!$J:$J,0)))</f>
        <v>593</v>
      </c>
      <c r="X176" s="228">
        <f t="shared" ca="1" si="25"/>
        <v>0</v>
      </c>
      <c r="AB176" s="229" t="str">
        <f t="shared" ca="1" si="26"/>
        <v>TungstenJiangwu H.C. Starck Tungsten Products Co., Ltd.</v>
      </c>
    </row>
    <row r="177" spans="1:28" s="228" customFormat="1" ht="75.599999999999994">
      <c r="A177" s="181" t="s">
        <v>1414</v>
      </c>
      <c r="B177" s="182" t="str">
        <f ca="1">IF(LEN(A177)=0,"",INDEX('Smelter Look-up'!$A:$A,MATCH($A177,'Smelter Look-up'!$E:$E,0)))</f>
        <v>Tantalum</v>
      </c>
      <c r="C177" s="186" t="str">
        <f ca="1">IF(LEN(A177)=0,"",INDEX('Smelter Look-up'!$C:$C,MATCH($A177,'Smelter Look-up'!$E:$E,0)))</f>
        <v>Global Advanced Metals Boyertown</v>
      </c>
      <c r="D177" s="233"/>
      <c r="E177" s="182" t="str">
        <f ca="1">IF(ISERROR($V177),"",OFFSET('Smelter Look-up'!$D$4,$V177-4,0)&amp;"")</f>
        <v>UNITED STATES OF AMERICA</v>
      </c>
      <c r="F177" s="182" t="str">
        <f ca="1">IF(ISERROR($V177),"",OFFSET('Smelter Look-up'!$E$4,$V177-4,0))</f>
        <v>CID002557</v>
      </c>
      <c r="G177" s="182" t="str">
        <f ca="1">IF(C177=$X$4,IF(ISERROR($V177),"Enter smelter details","RMI"),IF(ISERROR($V177),"",OFFSET('Smelter Look-up'!$F$4,$V177-4,0)))</f>
        <v>RMI</v>
      </c>
      <c r="H177" s="183">
        <f ca="1">IF(ISERROR($V177),"",OFFSET('Smelter Look-up'!$G$4,$V177-4,0))</f>
        <v>0</v>
      </c>
      <c r="I177" s="184" t="str">
        <f ca="1">IF(ISERROR($V177),"",OFFSET('Smelter Look-up'!$H$4,$V177-4,0))</f>
        <v>Boyertown</v>
      </c>
      <c r="J177" s="184" t="str">
        <f ca="1">IF(ISERROR($V177),"",OFFSET('Smelter Look-up'!$I$4,$V177-4,0))</f>
        <v>Pennsylvania</v>
      </c>
      <c r="K177" s="225"/>
      <c r="L177" s="225"/>
      <c r="M177" s="225"/>
      <c r="N177" s="225"/>
      <c r="O177" s="225"/>
      <c r="P177" s="185"/>
      <c r="Q177" s="226"/>
      <c r="R177" s="182" t="str">
        <f ca="1">IF(ISERROR($V177),"",OFFSET('Smelter Look-up'!$C$4,$V177-4,0)&amp;"")</f>
        <v>Global Advanced Metals Boyertown</v>
      </c>
      <c r="S177" s="181" t="str">
        <f t="shared" ca="1" si="24"/>
        <v>US</v>
      </c>
      <c r="T177" s="181" t="str">
        <f ca="1">IF(B177="","",IF(ISERROR(MATCH($J177,SorP!$B$1:$B$6230,0)),"",INDIRECT("'SorP'!$A$"&amp;MATCH($J177,SorP!$B$1:$B$6230,0))))</f>
        <v>US-PA</v>
      </c>
      <c r="U177" s="201"/>
      <c r="V177" s="227">
        <f ca="1">IF(C177="",NA(),IF(OR(C177="Smelter not listed",C177="Smelter not yet identified"),MATCH($B177&amp;$D177,'Smelter Look-up'!$J:$J,0),MATCH($B177&amp;$C177,'Smelter Look-up'!$J:$J,0)))</f>
        <v>333</v>
      </c>
      <c r="X177" s="228">
        <f t="shared" ca="1" si="25"/>
        <v>0</v>
      </c>
      <c r="AB177" s="229" t="str">
        <f t="shared" ca="1" si="26"/>
        <v>TantalumGlobal Advanced Metals Boyertown</v>
      </c>
    </row>
    <row r="178" spans="1:28" s="228" customFormat="1" ht="63">
      <c r="A178" s="181" t="s">
        <v>1412</v>
      </c>
      <c r="B178" s="182" t="str">
        <f ca="1">IF(LEN(A178)=0,"",INDEX('Smelter Look-up'!$A:$A,MATCH($A178,'Smelter Look-up'!$E:$E,0)))</f>
        <v>Tantalum</v>
      </c>
      <c r="C178" s="186" t="str">
        <f ca="1">IF(LEN(A178)=0,"",INDEX('Smelter Look-up'!$C:$C,MATCH($A178,'Smelter Look-up'!$E:$E,0)))</f>
        <v>Global Advanced Metals Aizu</v>
      </c>
      <c r="D178" s="233"/>
      <c r="E178" s="182" t="str">
        <f ca="1">IF(ISERROR($V178),"",OFFSET('Smelter Look-up'!$D$4,$V178-4,0)&amp;"")</f>
        <v>JAPAN</v>
      </c>
      <c r="F178" s="182" t="str">
        <f ca="1">IF(ISERROR($V178),"",OFFSET('Smelter Look-up'!$E$4,$V178-4,0))</f>
        <v>CID002558</v>
      </c>
      <c r="G178" s="182" t="str">
        <f ca="1">IF(C178=$X$4,IF(ISERROR($V178),"Enter smelter details","RMI"),IF(ISERROR($V178),"",OFFSET('Smelter Look-up'!$F$4,$V178-4,0)))</f>
        <v>RMI</v>
      </c>
      <c r="H178" s="183">
        <f ca="1">IF(ISERROR($V178),"",OFFSET('Smelter Look-up'!$G$4,$V178-4,0))</f>
        <v>0</v>
      </c>
      <c r="I178" s="184" t="str">
        <f ca="1">IF(ISERROR($V178),"",OFFSET('Smelter Look-up'!$H$4,$V178-4,0))</f>
        <v>Aizuwakamatsu</v>
      </c>
      <c r="J178" s="184" t="str">
        <f ca="1">IF(ISERROR($V178),"",OFFSET('Smelter Look-up'!$I$4,$V178-4,0))</f>
        <v>Fukushima</v>
      </c>
      <c r="K178" s="225"/>
      <c r="L178" s="225"/>
      <c r="M178" s="225"/>
      <c r="N178" s="225"/>
      <c r="O178" s="225"/>
      <c r="P178" s="185"/>
      <c r="Q178" s="226"/>
      <c r="R178" s="182" t="str">
        <f ca="1">IF(ISERROR($V178),"",OFFSET('Smelter Look-up'!$C$4,$V178-4,0)&amp;"")</f>
        <v>Global Advanced Metals Aizu</v>
      </c>
      <c r="S178" s="181" t="str">
        <f t="shared" ca="1" si="24"/>
        <v>JP</v>
      </c>
      <c r="T178" s="181" t="str">
        <f ca="1">IF(B178="","",IF(ISERROR(MATCH($J178,SorP!$B$1:$B$6230,0)),"",INDIRECT("'SorP'!$A$"&amp;MATCH($J178,SorP!$B$1:$B$6230,0))))</f>
        <v>JP-07</v>
      </c>
      <c r="U178" s="201"/>
      <c r="V178" s="227">
        <f ca="1">IF(C178="",NA(),IF(OR(C178="Smelter not listed",C178="Smelter not yet identified"),MATCH($B178&amp;$D178,'Smelter Look-up'!$J:$J,0),MATCH($B178&amp;$C178,'Smelter Look-up'!$J:$J,0)))</f>
        <v>332</v>
      </c>
      <c r="X178" s="228">
        <f t="shared" ca="1" si="25"/>
        <v>0</v>
      </c>
      <c r="AB178" s="229" t="str">
        <f t="shared" ca="1" si="26"/>
        <v>TantalumGlobal Advanced Metals Aizu</v>
      </c>
    </row>
    <row r="179" spans="1:28" s="228" customFormat="1" ht="63">
      <c r="A179" s="181" t="s">
        <v>1712</v>
      </c>
      <c r="B179" s="182" t="str">
        <f ca="1">IF(LEN(A179)=0,"",INDEX('Smelter Look-up'!$A:$A,MATCH($A179,'Smelter Look-up'!$E:$E,0)))</f>
        <v>Gold</v>
      </c>
      <c r="C179" s="186" t="str">
        <f ca="1">IF(LEN(A179)=0,"",INDEX('Smelter Look-up'!$C:$C,MATCH($A179,'Smelter Look-up'!$E:$E,0)))</f>
        <v>Al Etihad Gold Refinery DMCC</v>
      </c>
      <c r="D179" s="233"/>
      <c r="E179" s="182" t="str">
        <f ca="1">IF(ISERROR($V179),"",OFFSET('Smelter Look-up'!$D$4,$V179-4,0)&amp;"")</f>
        <v>UNITED ARAB EMIRATES</v>
      </c>
      <c r="F179" s="182" t="str">
        <f ca="1">IF(ISERROR($V179),"",OFFSET('Smelter Look-up'!$E$4,$V179-4,0))</f>
        <v>CID002560</v>
      </c>
      <c r="G179" s="182" t="str">
        <f ca="1">IF(C179=$X$4,IF(ISERROR($V179),"Enter smelter details","RMI"),IF(ISERROR($V179),"",OFFSET('Smelter Look-up'!$F$4,$V179-4,0)))</f>
        <v>RMI</v>
      </c>
      <c r="H179" s="183">
        <f ca="1">IF(ISERROR($V179),"",OFFSET('Smelter Look-up'!$G$4,$V179-4,0))</f>
        <v>0</v>
      </c>
      <c r="I179" s="184" t="str">
        <f ca="1">IF(ISERROR($V179),"",OFFSET('Smelter Look-up'!$H$4,$V179-4,0))</f>
        <v>Dubai</v>
      </c>
      <c r="J179" s="184" t="str">
        <f ca="1">IF(ISERROR($V179),"",OFFSET('Smelter Look-up'!$I$4,$V179-4,0))</f>
        <v>Dubayy</v>
      </c>
      <c r="K179" s="225"/>
      <c r="L179" s="225"/>
      <c r="M179" s="225"/>
      <c r="N179" s="225"/>
      <c r="O179" s="225"/>
      <c r="P179" s="185"/>
      <c r="Q179" s="226"/>
      <c r="R179" s="182" t="str">
        <f ca="1">IF(ISERROR($V179),"",OFFSET('Smelter Look-up'!$C$4,$V179-4,0)&amp;"")</f>
        <v>Al Etihad Gold Refinery DMCC</v>
      </c>
      <c r="S179" s="181" t="str">
        <f t="shared" ca="1" si="24"/>
        <v>AE</v>
      </c>
      <c r="T179" s="181" t="str">
        <f ca="1">IF(B179="","",IF(ISERROR(MATCH($J179,SorP!$B$1:$B$6230,0)),"",INDIRECT("'SorP'!$A$"&amp;MATCH($J179,SorP!$B$1:$B$6230,0))))</f>
        <v>AE-DU</v>
      </c>
      <c r="U179" s="201"/>
      <c r="V179" s="227">
        <f ca="1">IF(C179="",NA(),IF(OR(C179="Smelter not listed",C179="Smelter not yet identified"),MATCH($B179&amp;$D179,'Smelter Look-up'!$J:$J,0),MATCH($B179&amp;$C179,'Smelter Look-up'!$J:$J,0)))</f>
        <v>16</v>
      </c>
      <c r="X179" s="228">
        <f t="shared" ca="1" si="25"/>
        <v>0</v>
      </c>
      <c r="AB179" s="229" t="str">
        <f t="shared" ca="1" si="26"/>
        <v>GoldAl Etihad Gold Refinery DMCC</v>
      </c>
    </row>
    <row r="180" spans="1:28" s="228" customFormat="1" ht="50.4">
      <c r="A180" s="181" t="s">
        <v>1715</v>
      </c>
      <c r="B180" s="182" t="str">
        <f ca="1">IF(LEN(A180)=0,"",INDEX('Smelter Look-up'!$A:$A,MATCH($A180,'Smelter Look-up'!$E:$E,0)))</f>
        <v>Gold</v>
      </c>
      <c r="C180" s="186" t="str">
        <f ca="1">IF(LEN(A180)=0,"",INDEX('Smelter Look-up'!$C:$C,MATCH($A180,'Smelter Look-up'!$E:$E,0)))</f>
        <v>Emirates Gold DMCC</v>
      </c>
      <c r="D180" s="233"/>
      <c r="E180" s="182" t="str">
        <f ca="1">IF(ISERROR($V180),"",OFFSET('Smelter Look-up'!$D$4,$V180-4,0)&amp;"")</f>
        <v>UNITED ARAB EMIRATES</v>
      </c>
      <c r="F180" s="182" t="str">
        <f ca="1">IF(ISERROR($V180),"",OFFSET('Smelter Look-up'!$E$4,$V180-4,0))</f>
        <v>CID002561</v>
      </c>
      <c r="G180" s="182" t="str">
        <f ca="1">IF(C180=$X$4,IF(ISERROR($V180),"Enter smelter details","RMI"),IF(ISERROR($V180),"",OFFSET('Smelter Look-up'!$F$4,$V180-4,0)))</f>
        <v>RMI</v>
      </c>
      <c r="H180" s="183">
        <f ca="1">IF(ISERROR($V180),"",OFFSET('Smelter Look-up'!$G$4,$V180-4,0))</f>
        <v>0</v>
      </c>
      <c r="I180" s="184" t="str">
        <f ca="1">IF(ISERROR($V180),"",OFFSET('Smelter Look-up'!$H$4,$V180-4,0))</f>
        <v>Dubai</v>
      </c>
      <c r="J180" s="184" t="str">
        <f ca="1">IF(ISERROR($V180),"",OFFSET('Smelter Look-up'!$I$4,$V180-4,0))</f>
        <v>Dubayy</v>
      </c>
      <c r="K180" s="225"/>
      <c r="L180" s="225"/>
      <c r="M180" s="225"/>
      <c r="N180" s="225"/>
      <c r="O180" s="225"/>
      <c r="P180" s="185"/>
      <c r="Q180" s="226"/>
      <c r="R180" s="182" t="str">
        <f ca="1">IF(ISERROR($V180),"",OFFSET('Smelter Look-up'!$C$4,$V180-4,0)&amp;"")</f>
        <v>Emirates Gold DMCC</v>
      </c>
      <c r="S180" s="181" t="str">
        <f t="shared" ca="1" si="24"/>
        <v>AE</v>
      </c>
      <c r="T180" s="181" t="str">
        <f ca="1">IF(B180="","",IF(ISERROR(MATCH($J180,SorP!$B$1:$B$6230,0)),"",INDIRECT("'SorP'!$A$"&amp;MATCH($J180,SorP!$B$1:$B$6230,0))))</f>
        <v>AE-DU</v>
      </c>
      <c r="U180" s="201"/>
      <c r="V180" s="227">
        <f ca="1">IF(C180="",NA(),IF(OR(C180="Smelter not listed",C180="Smelter not yet identified"),MATCH($B180&amp;$D180,'Smelter Look-up'!$J:$J,0),MATCH($B180&amp;$C180,'Smelter Look-up'!$J:$J,0)))</f>
        <v>81</v>
      </c>
      <c r="X180" s="228">
        <f t="shared" ca="1" si="25"/>
        <v>0</v>
      </c>
      <c r="AB180" s="229" t="str">
        <f t="shared" ca="1" si="26"/>
        <v>GoldEmirates Gold DMCC</v>
      </c>
    </row>
    <row r="181" spans="1:28" s="228" customFormat="1" ht="25.2">
      <c r="A181" s="181" t="s">
        <v>1721</v>
      </c>
      <c r="B181" s="182" t="str">
        <f ca="1">IF(LEN(A181)=0,"",INDEX('Smelter Look-up'!$A:$A,MATCH($A181,'Smelter Look-up'!$E:$E,0)))</f>
        <v>Gold</v>
      </c>
      <c r="C181" s="186" t="str">
        <f ca="1">IF(LEN(A181)=0,"",INDEX('Smelter Look-up'!$C:$C,MATCH($A181,'Smelter Look-up'!$E:$E,0)))</f>
        <v>T.C.A S.p.A</v>
      </c>
      <c r="D181" s="233"/>
      <c r="E181" s="182" t="str">
        <f ca="1">IF(ISERROR($V181),"",OFFSET('Smelter Look-up'!$D$4,$V181-4,0)&amp;"")</f>
        <v>ITALY</v>
      </c>
      <c r="F181" s="182" t="str">
        <f ca="1">IF(ISERROR($V181),"",OFFSET('Smelter Look-up'!$E$4,$V181-4,0))</f>
        <v>CID002580</v>
      </c>
      <c r="G181" s="182" t="str">
        <f ca="1">IF(C181=$X$4,IF(ISERROR($V181),"Enter smelter details","RMI"),IF(ISERROR($V181),"",OFFSET('Smelter Look-up'!$F$4,$V181-4,0)))</f>
        <v>RMI</v>
      </c>
      <c r="H181" s="183">
        <f ca="1">IF(ISERROR($V181),"",OFFSET('Smelter Look-up'!$G$4,$V181-4,0))</f>
        <v>0</v>
      </c>
      <c r="I181" s="184" t="str">
        <f ca="1">IF(ISERROR($V181),"",OFFSET('Smelter Look-up'!$H$4,$V181-4,0))</f>
        <v>Capolona</v>
      </c>
      <c r="J181" s="184" t="str">
        <f ca="1">IF(ISERROR($V181),"",OFFSET('Smelter Look-up'!$I$4,$V181-4,0))</f>
        <v>Toscana</v>
      </c>
      <c r="K181" s="225"/>
      <c r="L181" s="225"/>
      <c r="M181" s="225"/>
      <c r="N181" s="225"/>
      <c r="O181" s="225"/>
      <c r="P181" s="185"/>
      <c r="Q181" s="226"/>
      <c r="R181" s="182" t="str">
        <f ca="1">IF(ISERROR($V181),"",OFFSET('Smelter Look-up'!$C$4,$V181-4,0)&amp;"")</f>
        <v>T.C.A S.p.A</v>
      </c>
      <c r="S181" s="181" t="str">
        <f t="shared" ca="1" si="24"/>
        <v>IT</v>
      </c>
      <c r="T181" s="181" t="str">
        <f ca="1">IF(B181="","",IF(ISERROR(MATCH($J181,SorP!$B$1:$B$6230,0)),"",INDIRECT("'SorP'!$A$"&amp;MATCH($J181,SorP!$B$1:$B$6230,0))))</f>
        <v>IT-52</v>
      </c>
      <c r="U181" s="201"/>
      <c r="V181" s="227">
        <f ca="1">IF(C181="",NA(),IF(OR(C181="Smelter not listed",C181="Smelter not yet identified"),MATCH($B181&amp;$D181,'Smelter Look-up'!$J:$J,0),MATCH($B181&amp;$C181,'Smelter Look-up'!$J:$J,0)))</f>
        <v>269</v>
      </c>
      <c r="X181" s="228">
        <f t="shared" ca="1" si="25"/>
        <v>0</v>
      </c>
      <c r="AB181" s="229" t="str">
        <f t="shared" ca="1" si="26"/>
        <v>GoldT.C.A S.p.A</v>
      </c>
    </row>
    <row r="182" spans="1:28" s="228" customFormat="1" ht="37.799999999999997">
      <c r="A182" s="181" t="s">
        <v>2338</v>
      </c>
      <c r="B182" s="182" t="str">
        <f ca="1">IF(LEN(A182)=0,"",INDEX('Smelter Look-up'!$A:$A,MATCH($A182,'Smelter Look-up'!$E:$E,0)))</f>
        <v>Gold</v>
      </c>
      <c r="C182" s="186" t="str">
        <f ca="1">IF(LEN(A182)=0,"",INDEX('Smelter Look-up'!$C:$C,MATCH($A182,'Smelter Look-up'!$E:$E,0)))</f>
        <v>REMONDIS PMR B.V.</v>
      </c>
      <c r="D182" s="233"/>
      <c r="E182" s="182" t="str">
        <f ca="1">IF(ISERROR($V182),"",OFFSET('Smelter Look-up'!$D$4,$V182-4,0)&amp;"")</f>
        <v>NETHERLANDS</v>
      </c>
      <c r="F182" s="182" t="str">
        <f ca="1">IF(ISERROR($V182),"",OFFSET('Smelter Look-up'!$E$4,$V182-4,0))</f>
        <v>CID002582</v>
      </c>
      <c r="G182" s="182" t="str">
        <f ca="1">IF(C182=$X$4,IF(ISERROR($V182),"Enter smelter details","RMI"),IF(ISERROR($V182),"",OFFSET('Smelter Look-up'!$F$4,$V182-4,0)))</f>
        <v>RMI</v>
      </c>
      <c r="H182" s="183">
        <f ca="1">IF(ISERROR($V182),"",OFFSET('Smelter Look-up'!$G$4,$V182-4,0))</f>
        <v>0</v>
      </c>
      <c r="I182" s="184" t="str">
        <f ca="1">IF(ISERROR($V182),"",OFFSET('Smelter Look-up'!$H$4,$V182-4,0))</f>
        <v>Moerdijk</v>
      </c>
      <c r="J182" s="184" t="str">
        <f ca="1">IF(ISERROR($V182),"",OFFSET('Smelter Look-up'!$I$4,$V182-4,0))</f>
        <v>Noord-Brabant</v>
      </c>
      <c r="K182" s="225"/>
      <c r="L182" s="225"/>
      <c r="M182" s="225"/>
      <c r="N182" s="225"/>
      <c r="O182" s="225"/>
      <c r="P182" s="185"/>
      <c r="Q182" s="226"/>
      <c r="R182" s="182" t="str">
        <f ca="1">IF(ISERROR($V182),"",OFFSET('Smelter Look-up'!$C$4,$V182-4,0)&amp;"")</f>
        <v>REMONDIS PMR B.V.</v>
      </c>
      <c r="S182" s="181" t="str">
        <f t="shared" ca="1" si="24"/>
        <v>NL</v>
      </c>
      <c r="T182" s="181" t="str">
        <f ca="1">IF(B182="","",IF(ISERROR(MATCH($J182,SorP!$B$1:$B$6230,0)),"",INDIRECT("'SorP'!$A$"&amp;MATCH($J182,SorP!$B$1:$B$6230,0))))</f>
        <v>NL-NB</v>
      </c>
      <c r="U182" s="201"/>
      <c r="V182" s="227">
        <f ca="1">IF(C182="",NA(),IF(OR(C182="Smelter not listed",C182="Smelter not yet identified"),MATCH($B182&amp;$D182,'Smelter Look-up'!$J:$J,0),MATCH($B182&amp;$C182,'Smelter Look-up'!$J:$J,0)))</f>
        <v>219</v>
      </c>
      <c r="X182" s="228">
        <f t="shared" ca="1" si="25"/>
        <v>0</v>
      </c>
      <c r="AB182" s="229" t="str">
        <f t="shared" ca="1" si="26"/>
        <v>GoldREMONDIS PMR B.V.</v>
      </c>
    </row>
    <row r="183" spans="1:28" s="228" customFormat="1" ht="50.4">
      <c r="A183" s="181" t="s">
        <v>1855</v>
      </c>
      <c r="B183" s="182" t="str">
        <f ca="1">IF(LEN(A183)=0,"",INDEX('Smelter Look-up'!$A:$A,MATCH($A183,'Smelter Look-up'!$E:$E,0)))</f>
        <v>Tungsten</v>
      </c>
      <c r="C183" s="186" t="str">
        <f ca="1">IF(LEN(A183)=0,"",INDEX('Smelter Look-up'!$C:$C,MATCH($A183,'Smelter Look-up'!$E:$E,0)))</f>
        <v>Niagara Refining LLC</v>
      </c>
      <c r="D183" s="233"/>
      <c r="E183" s="182" t="str">
        <f ca="1">IF(ISERROR($V183),"",OFFSET('Smelter Look-up'!$D$4,$V183-4,0)&amp;"")</f>
        <v>UNITED STATES OF AMERICA</v>
      </c>
      <c r="F183" s="182" t="str">
        <f ca="1">IF(ISERROR($V183),"",OFFSET('Smelter Look-up'!$E$4,$V183-4,0))</f>
        <v>CID002589</v>
      </c>
      <c r="G183" s="182" t="str">
        <f ca="1">IF(C183=$X$4,IF(ISERROR($V183),"Enter smelter details","RMI"),IF(ISERROR($V183),"",OFFSET('Smelter Look-up'!$F$4,$V183-4,0)))</f>
        <v>RMI</v>
      </c>
      <c r="H183" s="183">
        <f ca="1">IF(ISERROR($V183),"",OFFSET('Smelter Look-up'!$G$4,$V183-4,0))</f>
        <v>0</v>
      </c>
      <c r="I183" s="184" t="str">
        <f ca="1">IF(ISERROR($V183),"",OFFSET('Smelter Look-up'!$H$4,$V183-4,0))</f>
        <v>Depew</v>
      </c>
      <c r="J183" s="184" t="str">
        <f ca="1">IF(ISERROR($V183),"",OFFSET('Smelter Look-up'!$I$4,$V183-4,0))</f>
        <v>New York</v>
      </c>
      <c r="K183" s="225"/>
      <c r="L183" s="225"/>
      <c r="M183" s="225"/>
      <c r="N183" s="225"/>
      <c r="O183" s="225"/>
      <c r="P183" s="185"/>
      <c r="Q183" s="226"/>
      <c r="R183" s="182" t="str">
        <f ca="1">IF(ISERROR($V183),"",OFFSET('Smelter Look-up'!$C$4,$V183-4,0)&amp;"")</f>
        <v>Niagara Refining LLC</v>
      </c>
      <c r="S183" s="181" t="str">
        <f t="shared" ca="1" si="24"/>
        <v>US</v>
      </c>
      <c r="T183" s="181" t="str">
        <f ca="1">IF(B183="","",IF(ISERROR(MATCH($J183,SorP!$B$1:$B$6230,0)),"",INDIRECT("'SorP'!$A$"&amp;MATCH($J183,SorP!$B$1:$B$6230,0))))</f>
        <v>US-NY</v>
      </c>
      <c r="U183" s="201"/>
      <c r="V183" s="227">
        <f ca="1">IF(C183="",NA(),IF(OR(C183="Smelter not listed",C183="Smelter not yet identified"),MATCH($B183&amp;$D183,'Smelter Look-up'!$J:$J,0),MATCH($B183&amp;$C183,'Smelter Look-up'!$J:$J,0)))</f>
        <v>612</v>
      </c>
      <c r="X183" s="228">
        <f t="shared" ca="1" si="25"/>
        <v>0</v>
      </c>
      <c r="AB183" s="229" t="str">
        <f t="shared" ca="1" si="26"/>
        <v>TungstenNiagara Refining LLC</v>
      </c>
    </row>
    <row r="184" spans="1:28" s="228" customFormat="1" ht="37.799999999999997">
      <c r="A184" s="181" t="s">
        <v>1723</v>
      </c>
      <c r="B184" s="182" t="str">
        <f ca="1">IF(LEN(A184)=0,"",INDEX('Smelter Look-up'!$A:$A,MATCH($A184,'Smelter Look-up'!$E:$E,0)))</f>
        <v>Gold</v>
      </c>
      <c r="C184" s="186" t="str">
        <f ca="1">IF(LEN(A184)=0,"",INDEX('Smelter Look-up'!$C:$C,MATCH($A184,'Smelter Look-up'!$E:$E,0)))</f>
        <v>Korea Zinc Co., Ltd.</v>
      </c>
      <c r="D184" s="233"/>
      <c r="E184" s="182" t="str">
        <f ca="1">IF(ISERROR($V184),"",OFFSET('Smelter Look-up'!$D$4,$V184-4,0)&amp;"")</f>
        <v>KOREA, REPUBLIC OF</v>
      </c>
      <c r="F184" s="182" t="str">
        <f ca="1">IF(ISERROR($V184),"",OFFSET('Smelter Look-up'!$E$4,$V184-4,0))</f>
        <v>CID002605</v>
      </c>
      <c r="G184" s="182" t="str">
        <f ca="1">IF(C184=$X$4,IF(ISERROR($V184),"Enter smelter details","RMI"),IF(ISERROR($V184),"",OFFSET('Smelter Look-up'!$F$4,$V184-4,0)))</f>
        <v>RMI</v>
      </c>
      <c r="H184" s="183">
        <f ca="1">IF(ISERROR($V184),"",OFFSET('Smelter Look-up'!$G$4,$V184-4,0))</f>
        <v>0</v>
      </c>
      <c r="I184" s="184" t="str">
        <f ca="1">IF(ISERROR($V184),"",OFFSET('Smelter Look-up'!$H$4,$V184-4,0))</f>
        <v>Gangnam</v>
      </c>
      <c r="J184" s="184" t="str">
        <f ca="1">IF(ISERROR($V184),"",OFFSET('Smelter Look-up'!$I$4,$V184-4,0))</f>
        <v>Seoul-teukbyeolsi</v>
      </c>
      <c r="K184" s="225"/>
      <c r="L184" s="225"/>
      <c r="M184" s="225"/>
      <c r="N184" s="225"/>
      <c r="O184" s="225"/>
      <c r="P184" s="185"/>
      <c r="Q184" s="226"/>
      <c r="R184" s="182" t="str">
        <f ca="1">IF(ISERROR($V184),"",OFFSET('Smelter Look-up'!$C$4,$V184-4,0)&amp;"")</f>
        <v>Korea Zinc Co., Ltd.</v>
      </c>
      <c r="S184" s="181" t="str">
        <f t="shared" ca="1" si="24"/>
        <v>KR</v>
      </c>
      <c r="T184" s="181" t="str">
        <f ca="1">IF(B184="","",IF(ISERROR(MATCH($J184,SorP!$B$1:$B$6230,0)),"",INDIRECT("'SorP'!$A$"&amp;MATCH($J184,SorP!$B$1:$B$6230,0))))</f>
        <v>KR-11</v>
      </c>
      <c r="U184" s="201"/>
      <c r="V184" s="227">
        <f ca="1">IF(C184="",NA(),IF(OR(C184="Smelter not listed",C184="Smelter not yet identified"),MATCH($B184&amp;$D184,'Smelter Look-up'!$J:$J,0),MATCH($B184&amp;$C184,'Smelter Look-up'!$J:$J,0)))</f>
        <v>145</v>
      </c>
      <c r="X184" s="228">
        <f t="shared" ca="1" si="25"/>
        <v>0</v>
      </c>
      <c r="AB184" s="229" t="str">
        <f t="shared" ca="1" si="26"/>
        <v>GoldKorea Zinc Co., Ltd.</v>
      </c>
    </row>
    <row r="185" spans="1:28" s="228" customFormat="1" ht="37.799999999999997">
      <c r="A185" s="181" t="s">
        <v>2351</v>
      </c>
      <c r="B185" s="182" t="str">
        <f ca="1">IF(LEN(A185)=0,"",INDEX('Smelter Look-up'!$A:$A,MATCH($A185,'Smelter Look-up'!$E:$E,0)))</f>
        <v>Gold</v>
      </c>
      <c r="C185" s="186" t="str">
        <f ca="1">IF(LEN(A185)=0,"",INDEX('Smelter Look-up'!$C:$C,MATCH($A185,'Smelter Look-up'!$E:$E,0)))</f>
        <v>TOO Tau-Ken-Altyn</v>
      </c>
      <c r="D185" s="233"/>
      <c r="E185" s="182" t="str">
        <f ca="1">IF(ISERROR($V185),"",OFFSET('Smelter Look-up'!$D$4,$V185-4,0)&amp;"")</f>
        <v>KAZAKHSTAN</v>
      </c>
      <c r="F185" s="182" t="str">
        <f ca="1">IF(ISERROR($V185),"",OFFSET('Smelter Look-up'!$E$4,$V185-4,0))</f>
        <v>CID002615</v>
      </c>
      <c r="G185" s="182" t="str">
        <f ca="1">IF(C185=$X$4,IF(ISERROR($V185),"Enter smelter details","RMI"),IF(ISERROR($V185),"",OFFSET('Smelter Look-up'!$F$4,$V185-4,0)))</f>
        <v>RMI</v>
      </c>
      <c r="H185" s="183">
        <f ca="1">IF(ISERROR($V185),"",OFFSET('Smelter Look-up'!$G$4,$V185-4,0))</f>
        <v>0</v>
      </c>
      <c r="I185" s="184" t="str">
        <f ca="1">IF(ISERROR($V185),"",OFFSET('Smelter Look-up'!$H$4,$V185-4,0))</f>
        <v>Astana</v>
      </c>
      <c r="J185" s="184" t="str">
        <f ca="1">IF(ISERROR($V185),"",OFFSET('Smelter Look-up'!$I$4,$V185-4,0))</f>
        <v>Almaty</v>
      </c>
      <c r="K185" s="225"/>
      <c r="L185" s="225"/>
      <c r="M185" s="225"/>
      <c r="N185" s="225"/>
      <c r="O185" s="225"/>
      <c r="P185" s="185"/>
      <c r="Q185" s="226"/>
      <c r="R185" s="182" t="str">
        <f ca="1">IF(ISERROR($V185),"",OFFSET('Smelter Look-up'!$C$4,$V185-4,0)&amp;"")</f>
        <v>TOO Tau-Ken-Altyn</v>
      </c>
      <c r="S185" s="181" t="str">
        <f t="shared" ca="1" si="24"/>
        <v>KZ</v>
      </c>
      <c r="T185" s="181" t="str">
        <f ca="1">IF(B185="","",IF(ISERROR(MATCH($J185,SorP!$B$1:$B$6230,0)),"",INDIRECT("'SorP'!$A$"&amp;MATCH($J185,SorP!$B$1:$B$6230,0))))</f>
        <v>KZ-ALA</v>
      </c>
      <c r="U185" s="201"/>
      <c r="V185" s="227">
        <f ca="1">IF(C185="",NA(),IF(OR(C185="Smelter not listed",C185="Smelter not yet identified"),MATCH($B185&amp;$D185,'Smelter Look-up'!$J:$J,0),MATCH($B185&amp;$C185,'Smelter Look-up'!$J:$J,0)))</f>
        <v>287</v>
      </c>
      <c r="X185" s="228">
        <f t="shared" ca="1" si="25"/>
        <v>0</v>
      </c>
      <c r="AB185" s="229" t="str">
        <f t="shared" ca="1" si="26"/>
        <v>GoldTOO Tau-Ken-Altyn</v>
      </c>
    </row>
    <row r="186" spans="1:28" s="228" customFormat="1" ht="88.2">
      <c r="A186" s="181" t="s">
        <v>13896</v>
      </c>
      <c r="B186" s="182" t="str">
        <f ca="1">IF(LEN(A186)=0,"",INDEX('Smelter Look-up'!$A:$A,MATCH($A186,'Smelter Look-up'!$E:$E,0)))</f>
        <v>Tungsten</v>
      </c>
      <c r="C186" s="186" t="str">
        <f ca="1">IF(LEN(A186)=0,"",INDEX('Smelter Look-up'!$C:$C,MATCH($A186,'Smelter Look-up'!$E:$E,0)))</f>
        <v>China Molybdenum Tungsten Co., Ltd.</v>
      </c>
      <c r="D186" s="233"/>
      <c r="E186" s="182" t="str">
        <f ca="1">IF(ISERROR($V186),"",OFFSET('Smelter Look-up'!$D$4,$V186-4,0)&amp;"")</f>
        <v>CHINA</v>
      </c>
      <c r="F186" s="182" t="str">
        <f ca="1">IF(ISERROR($V186),"",OFFSET('Smelter Look-up'!$E$4,$V186-4,0))</f>
        <v>CID002641</v>
      </c>
      <c r="G186" s="182" t="str">
        <f ca="1">IF(C186=$X$4,IF(ISERROR($V186),"Enter smelter details","RMI"),IF(ISERROR($V186),"",OFFSET('Smelter Look-up'!$F$4,$V186-4,0)))</f>
        <v>RMI</v>
      </c>
      <c r="H186" s="183">
        <f ca="1">IF(ISERROR($V186),"",OFFSET('Smelter Look-up'!$G$4,$V186-4,0))</f>
        <v>0</v>
      </c>
      <c r="I186" s="184" t="str">
        <f ca="1">IF(ISERROR($V186),"",OFFSET('Smelter Look-up'!$H$4,$V186-4,0))</f>
        <v>Luoyang</v>
      </c>
      <c r="J186" s="184" t="str">
        <f ca="1">IF(ISERROR($V186),"",OFFSET('Smelter Look-up'!$I$4,$V186-4,0))</f>
        <v>Henan Sheng</v>
      </c>
      <c r="K186" s="225"/>
      <c r="L186" s="225"/>
      <c r="M186" s="225"/>
      <c r="N186" s="225"/>
      <c r="O186" s="225"/>
      <c r="P186" s="185"/>
      <c r="Q186" s="226"/>
      <c r="R186" s="182" t="str">
        <f ca="1">IF(ISERROR($V186),"",OFFSET('Smelter Look-up'!$C$4,$V186-4,0)&amp;"")</f>
        <v>China Molybdenum Tungsten Co., Ltd.</v>
      </c>
      <c r="S186" s="181" t="str">
        <f t="shared" ca="1" si="24"/>
        <v>CN</v>
      </c>
      <c r="T186" s="181" t="str">
        <f ca="1">IF(B186="","",IF(ISERROR(MATCH($J186,SorP!$B$1:$B$6230,0)),"",INDIRECT("'SorP'!$A$"&amp;MATCH($J186,SorP!$B$1:$B$6230,0))))</f>
        <v>CN-HA</v>
      </c>
      <c r="U186" s="201"/>
      <c r="V186" s="227">
        <f ca="1">IF(C186="",NA(),IF(OR(C186="Smelter not listed",C186="Smelter not yet identified"),MATCH($B186&amp;$D186,'Smelter Look-up'!$J:$J,0),MATCH($B186&amp;$C186,'Smelter Look-up'!$J:$J,0)))</f>
        <v>568</v>
      </c>
      <c r="X186" s="228">
        <f t="shared" ca="1" si="25"/>
        <v>0</v>
      </c>
      <c r="AB186" s="229" t="str">
        <f t="shared" ca="1" si="26"/>
        <v>TungstenChina Molybdenum Tungsten Co., Ltd.</v>
      </c>
    </row>
    <row r="187" spans="1:28" s="228" customFormat="1" ht="100.8">
      <c r="A187" s="181" t="s">
        <v>2559</v>
      </c>
      <c r="B187" s="182" t="str">
        <f ca="1">IF(LEN(A187)=0,"",INDEX('Smelter Look-up'!$A:$A,MATCH($A187,'Smelter Look-up'!$E:$E,0)))</f>
        <v>Tungsten</v>
      </c>
      <c r="C187" s="186" t="str">
        <f ca="1">IF(LEN(A187)=0,"",INDEX('Smelter Look-up'!$C:$C,MATCH($A187,'Smelter Look-up'!$E:$E,0)))</f>
        <v>Ganzhou Haichuang Tungsten Co., Ltd.</v>
      </c>
      <c r="D187" s="233"/>
      <c r="E187" s="182" t="str">
        <f ca="1">IF(ISERROR($V187),"",OFFSET('Smelter Look-up'!$D$4,$V187-4,0)&amp;"")</f>
        <v>CHINA</v>
      </c>
      <c r="F187" s="182" t="str">
        <f ca="1">IF(ISERROR($V187),"",OFFSET('Smelter Look-up'!$E$4,$V187-4,0))</f>
        <v>CID002645</v>
      </c>
      <c r="G187" s="182" t="str">
        <f ca="1">IF(C187=$X$4,IF(ISERROR($V187),"Enter smelter details","RMI"),IF(ISERROR($V187),"",OFFSET('Smelter Look-up'!$F$4,$V187-4,0)))</f>
        <v>RMI</v>
      </c>
      <c r="H187" s="183">
        <f ca="1">IF(ISERROR($V187),"",OFFSET('Smelter Look-up'!$G$4,$V187-4,0))</f>
        <v>0</v>
      </c>
      <c r="I187" s="184" t="str">
        <f ca="1">IF(ISERROR($V187),"",OFFSET('Smelter Look-up'!$H$4,$V187-4,0))</f>
        <v>Ganzhou</v>
      </c>
      <c r="J187" s="184" t="str">
        <f ca="1">IF(ISERROR($V187),"",OFFSET('Smelter Look-up'!$I$4,$V187-4,0))</f>
        <v>Jiangxi Sheng</v>
      </c>
      <c r="K187" s="225"/>
      <c r="L187" s="225"/>
      <c r="M187" s="225"/>
      <c r="N187" s="225"/>
      <c r="O187" s="225"/>
      <c r="P187" s="185"/>
      <c r="Q187" s="226"/>
      <c r="R187" s="182" t="str">
        <f ca="1">IF(ISERROR($V187),"",OFFSET('Smelter Look-up'!$C$4,$V187-4,0)&amp;"")</f>
        <v>Ganzhou Haichuang Tungsten Co., Ltd.</v>
      </c>
      <c r="S187" s="181" t="str">
        <f t="shared" ca="1" si="24"/>
        <v>CN</v>
      </c>
      <c r="T187" s="181" t="str">
        <f ca="1">IF(B187="","",IF(ISERROR(MATCH($J187,SorP!$B$1:$B$6230,0)),"",INDIRECT("'SorP'!$A$"&amp;MATCH($J187,SorP!$B$1:$B$6230,0))))</f>
        <v>CN-JX</v>
      </c>
      <c r="U187" s="201"/>
      <c r="V187" s="227">
        <f ca="1">IF(C187="",NA(),IF(OR(C187="Smelter not listed",C187="Smelter not yet identified"),MATCH($B187&amp;$D187,'Smelter Look-up'!$J:$J,0),MATCH($B187&amp;$C187,'Smelter Look-up'!$J:$J,0)))</f>
        <v>575</v>
      </c>
      <c r="X187" s="228">
        <f t="shared" ca="1" si="25"/>
        <v>0</v>
      </c>
      <c r="AB187" s="229" t="str">
        <f t="shared" ca="1" si="26"/>
        <v>TungstenGanzhou Haichuang Tungsten Co., Ltd.</v>
      </c>
    </row>
    <row r="188" spans="1:28" s="228" customFormat="1" ht="50.4">
      <c r="A188" s="181" t="s">
        <v>15591</v>
      </c>
      <c r="B188" s="182" t="str">
        <f ca="1">IF(LEN(A188)=0,"",INDEX('Smelter Look-up'!$A:$A,MATCH($A188,'Smelter Look-up'!$E:$E,0)))</f>
        <v>Tin</v>
      </c>
      <c r="C188" s="186" t="str">
        <f ca="1">IF(LEN(A188)=0,"",INDEX('Smelter Look-up'!$C:$C,MATCH($A188,'Smelter Look-up'!$E:$E,0)))</f>
        <v>PT Cipta Persada Mulia</v>
      </c>
      <c r="D188" s="233"/>
      <c r="E188" s="182" t="str">
        <f ca="1">IF(ISERROR($V188),"",OFFSET('Smelter Look-up'!$D$4,$V188-4,0)&amp;"")</f>
        <v>INDONESIA</v>
      </c>
      <c r="F188" s="182" t="str">
        <f ca="1">IF(ISERROR($V188),"",OFFSET('Smelter Look-up'!$E$4,$V188-4,0))</f>
        <v>CID002696</v>
      </c>
      <c r="G188" s="182" t="str">
        <f ca="1">IF(C188=$X$4,IF(ISERROR($V188),"Enter smelter details","RMI"),IF(ISERROR($V188),"",OFFSET('Smelter Look-up'!$F$4,$V188-4,0)))</f>
        <v>RMI</v>
      </c>
      <c r="H188" s="183">
        <f ca="1">IF(ISERROR($V188),"",OFFSET('Smelter Look-up'!$G$4,$V188-4,0))</f>
        <v>0</v>
      </c>
      <c r="I188" s="184" t="str">
        <f ca="1">IF(ISERROR($V188),"",OFFSET('Smelter Look-up'!$H$4,$V188-4,0))</f>
        <v>Batam</v>
      </c>
      <c r="J188" s="184" t="str">
        <f ca="1">IF(ISERROR($V188),"",OFFSET('Smelter Look-up'!$I$4,$V188-4,0))</f>
        <v>Kepulauan Riau</v>
      </c>
      <c r="K188" s="225"/>
      <c r="L188" s="225"/>
      <c r="M188" s="225"/>
      <c r="N188" s="225"/>
      <c r="O188" s="225"/>
      <c r="P188" s="185"/>
      <c r="Q188" s="226"/>
      <c r="R188" s="182" t="str">
        <f ca="1">IF(ISERROR($V188),"",OFFSET('Smelter Look-up'!$C$4,$V188-4,0)&amp;"")</f>
        <v>PT Cipta Persada Mulia</v>
      </c>
      <c r="S188" s="181" t="str">
        <f t="shared" ca="1" si="24"/>
        <v>ID</v>
      </c>
      <c r="T188" s="181" t="str">
        <f ca="1">IF(B188="","",IF(ISERROR(MATCH($J188,SorP!$B$1:$B$6230,0)),"",INDIRECT("'SorP'!$A$"&amp;MATCH($J188,SorP!$B$1:$B$6230,0))))</f>
        <v>ID-KR</v>
      </c>
      <c r="U188" s="201"/>
      <c r="V188" s="227">
        <f ca="1">IF(C188="",NA(),IF(OR(C188="Smelter not listed",C188="Smelter not yet identified"),MATCH($B188&amp;$D188,'Smelter Look-up'!$J:$J,0),MATCH($B188&amp;$C188,'Smelter Look-up'!$J:$J,0)))</f>
        <v>491</v>
      </c>
      <c r="X188" s="228">
        <f t="shared" ca="1" si="25"/>
        <v>0</v>
      </c>
      <c r="AB188" s="229" t="str">
        <f t="shared" ca="1" si="26"/>
        <v>TinPT Cipta Persada Mulia</v>
      </c>
    </row>
    <row r="189" spans="1:28" s="228" customFormat="1" ht="75.599999999999994">
      <c r="A189" s="181" t="s">
        <v>1828</v>
      </c>
      <c r="B189" s="182" t="str">
        <f ca="1">IF(LEN(A189)=0,"",INDEX('Smelter Look-up'!$A:$A,MATCH($A189,'Smelter Look-up'!$E:$E,0)))</f>
        <v>Tin</v>
      </c>
      <c r="C189" s="186" t="str">
        <f ca="1">IF(LEN(A189)=0,"",INDEX('Smelter Look-up'!$C:$C,MATCH($A189,'Smelter Look-up'!$E:$E,0)))</f>
        <v>Resind Industria e Comercio Ltda.</v>
      </c>
      <c r="D189" s="233"/>
      <c r="E189" s="182" t="str">
        <f ca="1">IF(ISERROR($V189),"",OFFSET('Smelter Look-up'!$D$4,$V189-4,0)&amp;"")</f>
        <v>BRAZIL</v>
      </c>
      <c r="F189" s="182" t="str">
        <f ca="1">IF(ISERROR($V189),"",OFFSET('Smelter Look-up'!$E$4,$V189-4,0))</f>
        <v>CID002706</v>
      </c>
      <c r="G189" s="182" t="str">
        <f ca="1">IF(C189=$X$4,IF(ISERROR($V189),"Enter smelter details","RMI"),IF(ISERROR($V189),"",OFFSET('Smelter Look-up'!$F$4,$V189-4,0)))</f>
        <v>RMI</v>
      </c>
      <c r="H189" s="183">
        <f ca="1">IF(ISERROR($V189),"",OFFSET('Smelter Look-up'!$G$4,$V189-4,0))</f>
        <v>0</v>
      </c>
      <c r="I189" s="184" t="str">
        <f ca="1">IF(ISERROR($V189),"",OFFSET('Smelter Look-up'!$H$4,$V189-4,0))</f>
        <v>São João del Rei</v>
      </c>
      <c r="J189" s="184" t="str">
        <f ca="1">IF(ISERROR($V189),"",OFFSET('Smelter Look-up'!$I$4,$V189-4,0))</f>
        <v>Minas gerais</v>
      </c>
      <c r="K189" s="225"/>
      <c r="L189" s="225"/>
      <c r="M189" s="225"/>
      <c r="N189" s="225"/>
      <c r="O189" s="225"/>
      <c r="P189" s="185"/>
      <c r="Q189" s="226"/>
      <c r="R189" s="182" t="str">
        <f ca="1">IF(ISERROR($V189),"",OFFSET('Smelter Look-up'!$C$4,$V189-4,0)&amp;"")</f>
        <v>Resind Industria e Comercio Ltda.</v>
      </c>
      <c r="S189" s="181" t="str">
        <f t="shared" ca="1" si="24"/>
        <v>BR</v>
      </c>
      <c r="T189" s="181" t="str">
        <f ca="1">IF(B189="","",IF(ISERROR(MATCH($J189,SorP!$B$1:$B$6230,0)),"",INDIRECT("'SorP'!$A$"&amp;MATCH($J189,SorP!$B$1:$B$6230,0))))</f>
        <v>BR-MG</v>
      </c>
      <c r="U189" s="201"/>
      <c r="V189" s="227">
        <f ca="1">IF(C189="",NA(),IF(OR(C189="Smelter not listed",C189="Smelter not yet identified"),MATCH($B189&amp;$D189,'Smelter Look-up'!$J:$J,0),MATCH($B189&amp;$C189,'Smelter Look-up'!$J:$J,0)))</f>
        <v>514</v>
      </c>
      <c r="X189" s="228">
        <f t="shared" ca="1" si="25"/>
        <v>0</v>
      </c>
      <c r="AB189" s="229" t="str">
        <f t="shared" ca="1" si="26"/>
        <v>TinResind Industria e Comercio Ltda.</v>
      </c>
    </row>
    <row r="190" spans="1:28" s="228" customFormat="1" ht="25.2">
      <c r="A190" s="181" t="s">
        <v>2276</v>
      </c>
      <c r="B190" s="182" t="str">
        <f ca="1">IF(LEN(A190)=0,"",INDEX('Smelter Look-up'!$A:$A,MATCH($A190,'Smelter Look-up'!$E:$E,0)))</f>
        <v>Gold</v>
      </c>
      <c r="C190" s="186" t="str">
        <f ca="1">IF(LEN(A190)=0,"",INDEX('Smelter Look-up'!$C:$C,MATCH($A190,'Smelter Look-up'!$E:$E,0)))</f>
        <v>SAAMP</v>
      </c>
      <c r="D190" s="233"/>
      <c r="E190" s="182" t="str">
        <f ca="1">IF(ISERROR($V190),"",OFFSET('Smelter Look-up'!$D$4,$V190-4,0)&amp;"")</f>
        <v>FRANCE</v>
      </c>
      <c r="F190" s="182" t="str">
        <f ca="1">IF(ISERROR($V190),"",OFFSET('Smelter Look-up'!$E$4,$V190-4,0))</f>
        <v>CID002761</v>
      </c>
      <c r="G190" s="182" t="str">
        <f ca="1">IF(C190=$X$4,IF(ISERROR($V190),"Enter smelter details","RMI"),IF(ISERROR($V190),"",OFFSET('Smelter Look-up'!$F$4,$V190-4,0)))</f>
        <v>RMI</v>
      </c>
      <c r="H190" s="183">
        <f ca="1">IF(ISERROR($V190),"",OFFSET('Smelter Look-up'!$G$4,$V190-4,0))</f>
        <v>0</v>
      </c>
      <c r="I190" s="184" t="str">
        <f ca="1">IF(ISERROR($V190),"",OFFSET('Smelter Look-up'!$H$4,$V190-4,0))</f>
        <v>Paris</v>
      </c>
      <c r="J190" s="184" t="str">
        <f ca="1">IF(ISERROR($V190),"",OFFSET('Smelter Look-up'!$I$4,$V190-4,0))</f>
        <v>Île-de-France</v>
      </c>
      <c r="K190" s="225"/>
      <c r="L190" s="225"/>
      <c r="M190" s="225"/>
      <c r="N190" s="225"/>
      <c r="O190" s="225"/>
      <c r="P190" s="185"/>
      <c r="Q190" s="226"/>
      <c r="R190" s="182" t="str">
        <f ca="1">IF(ISERROR($V190),"",OFFSET('Smelter Look-up'!$C$4,$V190-4,0)&amp;"")</f>
        <v>SAAMP</v>
      </c>
      <c r="S190" s="181" t="str">
        <f t="shared" ca="1" si="24"/>
        <v>FR</v>
      </c>
      <c r="T190" s="181" t="str">
        <f ca="1">IF(B190="","",IF(ISERROR(MATCH($J190,SorP!$B$1:$B$6230,0)),"",INDIRECT("'SorP'!$A$"&amp;MATCH($J190,SorP!$B$1:$B$6230,0))))</f>
        <v>FR-IDF</v>
      </c>
      <c r="U190" s="201"/>
      <c r="V190" s="227">
        <f ca="1">IF(C190="",NA(),IF(OR(C190="Smelter not listed",C190="Smelter not yet identified"),MATCH($B190&amp;$D190,'Smelter Look-up'!$J:$J,0),MATCH($B190&amp;$C190,'Smelter Look-up'!$J:$J,0)))</f>
        <v>221</v>
      </c>
      <c r="X190" s="228">
        <f t="shared" ca="1" si="25"/>
        <v>0</v>
      </c>
      <c r="AB190" s="229" t="str">
        <f t="shared" ca="1" si="26"/>
        <v>GoldSAAMP</v>
      </c>
    </row>
    <row r="191" spans="1:28" s="228" customFormat="1" ht="37.799999999999997">
      <c r="A191" s="181" t="s">
        <v>2464</v>
      </c>
      <c r="B191" s="182" t="str">
        <f ca="1">IF(LEN(A191)=0,"",INDEX('Smelter Look-up'!$A:$A,MATCH($A191,'Smelter Look-up'!$E:$E,0)))</f>
        <v>Gold</v>
      </c>
      <c r="C191" s="186" t="str">
        <f ca="1">IF(LEN(A191)=0,"",INDEX('Smelter Look-up'!$C:$C,MATCH($A191,'Smelter Look-up'!$E:$E,0)))</f>
        <v>L'Orfebre S.A.</v>
      </c>
      <c r="D191" s="233"/>
      <c r="E191" s="182" t="str">
        <f ca="1">IF(ISERROR($V191),"",OFFSET('Smelter Look-up'!$D$4,$V191-4,0)&amp;"")</f>
        <v>ANDORRA</v>
      </c>
      <c r="F191" s="182" t="str">
        <f ca="1">IF(ISERROR($V191),"",OFFSET('Smelter Look-up'!$E$4,$V191-4,0))</f>
        <v>CID002762</v>
      </c>
      <c r="G191" s="182" t="str">
        <f ca="1">IF(C191=$X$4,IF(ISERROR($V191),"Enter smelter details","RMI"),IF(ISERROR($V191),"",OFFSET('Smelter Look-up'!$F$4,$V191-4,0)))</f>
        <v>RMI</v>
      </c>
      <c r="H191" s="183">
        <f ca="1">IF(ISERROR($V191),"",OFFSET('Smelter Look-up'!$G$4,$V191-4,0))</f>
        <v>0</v>
      </c>
      <c r="I191" s="184" t="str">
        <f ca="1">IF(ISERROR($V191),"",OFFSET('Smelter Look-up'!$H$4,$V191-4,0))</f>
        <v>Andorra la Vella</v>
      </c>
      <c r="J191" s="184" t="str">
        <f ca="1">IF(ISERROR($V191),"",OFFSET('Smelter Look-up'!$I$4,$V191-4,0))</f>
        <v>Andorra la Vella</v>
      </c>
      <c r="K191" s="225"/>
      <c r="L191" s="225"/>
      <c r="M191" s="225"/>
      <c r="N191" s="225"/>
      <c r="O191" s="225"/>
      <c r="P191" s="185"/>
      <c r="Q191" s="226"/>
      <c r="R191" s="182" t="str">
        <f ca="1">IF(ISERROR($V191),"",OFFSET('Smelter Look-up'!$C$4,$V191-4,0)&amp;"")</f>
        <v>L'Orfebre S.A.</v>
      </c>
      <c r="S191" s="181" t="str">
        <f t="shared" ca="1" si="24"/>
        <v>AD</v>
      </c>
      <c r="T191" s="181" t="str">
        <f ca="1">IF(B191="","",IF(ISERROR(MATCH($J191,SorP!$B$1:$B$6230,0)),"",INDIRECT("'SorP'!$A$"&amp;MATCH($J191,SorP!$B$1:$B$6230,0))))</f>
        <v>AD-07</v>
      </c>
      <c r="U191" s="201"/>
      <c r="V191" s="227">
        <f ca="1">IF(C191="",NA(),IF(OR(C191="Smelter not listed",C191="Smelter not yet identified"),MATCH($B191&amp;$D191,'Smelter Look-up'!$J:$J,0),MATCH($B191&amp;$C191,'Smelter Look-up'!$J:$J,0)))</f>
        <v>157</v>
      </c>
      <c r="X191" s="228">
        <f t="shared" ca="1" si="25"/>
        <v>0</v>
      </c>
      <c r="AB191" s="229" t="str">
        <f t="shared" ca="1" si="26"/>
        <v>GoldL'Orfebre S.A.</v>
      </c>
    </row>
    <row r="192" spans="1:28" s="228" customFormat="1" ht="25.2">
      <c r="A192" s="181" t="s">
        <v>13862</v>
      </c>
      <c r="B192" s="182" t="str">
        <f ca="1">IF(LEN(A192)=0,"",INDEX('Smelter Look-up'!$A:$A,MATCH($A192,'Smelter Look-up'!$E:$E,0)))</f>
        <v>Gold</v>
      </c>
      <c r="C192" s="186" t="str">
        <f ca="1">IF(LEN(A192)=0,"",INDEX('Smelter Look-up'!$C:$C,MATCH($A192,'Smelter Look-up'!$E:$E,0)))</f>
        <v>8853 S.p.A.</v>
      </c>
      <c r="D192" s="233"/>
      <c r="E192" s="182" t="str">
        <f ca="1">IF(ISERROR($V192),"",OFFSET('Smelter Look-up'!$D$4,$V192-4,0)&amp;"")</f>
        <v>ITALY</v>
      </c>
      <c r="F192" s="182" t="str">
        <f ca="1">IF(ISERROR($V192),"",OFFSET('Smelter Look-up'!$E$4,$V192-4,0))</f>
        <v>CID002763</v>
      </c>
      <c r="G192" s="182" t="str">
        <f ca="1">IF(C192=$X$4,IF(ISERROR($V192),"Enter smelter details","RMI"),IF(ISERROR($V192),"",OFFSET('Smelter Look-up'!$F$4,$V192-4,0)))</f>
        <v>RMI</v>
      </c>
      <c r="H192" s="183">
        <f ca="1">IF(ISERROR($V192),"",OFFSET('Smelter Look-up'!$G$4,$V192-4,0))</f>
        <v>0</v>
      </c>
      <c r="I192" s="184" t="str">
        <f ca="1">IF(ISERROR($V192),"",OFFSET('Smelter Look-up'!$H$4,$V192-4,0))</f>
        <v>Pero</v>
      </c>
      <c r="J192" s="184" t="str">
        <f ca="1">IF(ISERROR($V192),"",OFFSET('Smelter Look-up'!$I$4,$V192-4,0))</f>
        <v>Lombardia</v>
      </c>
      <c r="K192" s="225"/>
      <c r="L192" s="225"/>
      <c r="M192" s="225"/>
      <c r="N192" s="225"/>
      <c r="O192" s="225"/>
      <c r="P192" s="185"/>
      <c r="Q192" s="226"/>
      <c r="R192" s="182" t="str">
        <f ca="1">IF(ISERROR($V192),"",OFFSET('Smelter Look-up'!$C$4,$V192-4,0)&amp;"")</f>
        <v>8853 S.p.A.</v>
      </c>
      <c r="S192" s="181" t="str">
        <f t="shared" ca="1" si="24"/>
        <v>IT</v>
      </c>
      <c r="T192" s="181" t="str">
        <f ca="1">IF(B192="","",IF(ISERROR(MATCH($J192,SorP!$B$1:$B$6230,0)),"",INDIRECT("'SorP'!$A$"&amp;MATCH($J192,SorP!$B$1:$B$6230,0))))</f>
        <v>IT-25</v>
      </c>
      <c r="U192" s="201"/>
      <c r="V192" s="227">
        <f ca="1">IF(C192="",NA(),IF(OR(C192="Smelter not listed",C192="Smelter not yet identified"),MATCH($B192&amp;$D192,'Smelter Look-up'!$J:$J,0),MATCH($B192&amp;$C192,'Smelter Look-up'!$J:$J,0)))</f>
        <v>5</v>
      </c>
      <c r="X192" s="228">
        <f t="shared" ca="1" si="25"/>
        <v>0</v>
      </c>
      <c r="AB192" s="229" t="str">
        <f t="shared" ca="1" si="26"/>
        <v>Gold8853 S.p.A.</v>
      </c>
    </row>
    <row r="193" spans="1:28" s="228" customFormat="1" ht="25.2">
      <c r="A193" s="181" t="s">
        <v>2527</v>
      </c>
      <c r="B193" s="182" t="str">
        <f ca="1">IF(LEN(A193)=0,"",INDEX('Smelter Look-up'!$A:$A,MATCH($A193,'Smelter Look-up'!$E:$E,0)))</f>
        <v>Gold</v>
      </c>
      <c r="C193" s="186" t="str">
        <f ca="1">IF(LEN(A193)=0,"",INDEX('Smelter Look-up'!$C:$C,MATCH($A193,'Smelter Look-up'!$E:$E,0)))</f>
        <v>Italpreziosi</v>
      </c>
      <c r="D193" s="233"/>
      <c r="E193" s="182" t="str">
        <f ca="1">IF(ISERROR($V193),"",OFFSET('Smelter Look-up'!$D$4,$V193-4,0)&amp;"")</f>
        <v>ITALY</v>
      </c>
      <c r="F193" s="182" t="str">
        <f ca="1">IF(ISERROR($V193),"",OFFSET('Smelter Look-up'!$E$4,$V193-4,0))</f>
        <v>CID002765</v>
      </c>
      <c r="G193" s="182" t="str">
        <f ca="1">IF(C193=$X$4,IF(ISERROR($V193),"Enter smelter details","RMI"),IF(ISERROR($V193),"",OFFSET('Smelter Look-up'!$F$4,$V193-4,0)))</f>
        <v>RMI</v>
      </c>
      <c r="H193" s="183">
        <f ca="1">IF(ISERROR($V193),"",OFFSET('Smelter Look-up'!$G$4,$V193-4,0))</f>
        <v>0</v>
      </c>
      <c r="I193" s="184" t="str">
        <f ca="1">IF(ISERROR($V193),"",OFFSET('Smelter Look-up'!$H$4,$V193-4,0))</f>
        <v>Arezzo</v>
      </c>
      <c r="J193" s="184" t="str">
        <f ca="1">IF(ISERROR($V193),"",OFFSET('Smelter Look-up'!$I$4,$V193-4,0))</f>
        <v>Toscana</v>
      </c>
      <c r="K193" s="225"/>
      <c r="L193" s="225"/>
      <c r="M193" s="225"/>
      <c r="N193" s="225"/>
      <c r="O193" s="225"/>
      <c r="P193" s="185"/>
      <c r="Q193" s="226"/>
      <c r="R193" s="182" t="str">
        <f ca="1">IF(ISERROR($V193),"",OFFSET('Smelter Look-up'!$C$4,$V193-4,0)&amp;"")</f>
        <v>Italpreziosi</v>
      </c>
      <c r="S193" s="181" t="str">
        <f t="shared" ca="1" si="24"/>
        <v>IT</v>
      </c>
      <c r="T193" s="181" t="str">
        <f ca="1">IF(B193="","",IF(ISERROR(MATCH($J193,SorP!$B$1:$B$6230,0)),"",INDIRECT("'SorP'!$A$"&amp;MATCH($J193,SorP!$B$1:$B$6230,0))))</f>
        <v>IT-52</v>
      </c>
      <c r="U193" s="201"/>
      <c r="V193" s="227">
        <f ca="1">IF(C193="",NA(),IF(OR(C193="Smelter not listed",C193="Smelter not yet identified"),MATCH($B193&amp;$D193,'Smelter Look-up'!$J:$J,0),MATCH($B193&amp;$C193,'Smelter Look-up'!$J:$J,0)))</f>
        <v>121</v>
      </c>
      <c r="X193" s="228">
        <f t="shared" ca="1" si="25"/>
        <v>0</v>
      </c>
      <c r="AB193" s="229" t="str">
        <f t="shared" ca="1" si="26"/>
        <v>GoldItalpreziosi</v>
      </c>
    </row>
    <row r="194" spans="1:28" s="228" customFormat="1" ht="50.4">
      <c r="A194" s="181" t="s">
        <v>1829</v>
      </c>
      <c r="B194" s="182" t="str">
        <f ca="1">IF(LEN(A194)=0,"",INDEX('Smelter Look-up'!$A:$A,MATCH($A194,'Smelter Look-up'!$E:$E,0)))</f>
        <v>Tin</v>
      </c>
      <c r="C194" s="186" t="str">
        <f ca="1">IF(LEN(A194)=0,"",INDEX('Smelter Look-up'!$C:$C,MATCH($A194,'Smelter Look-up'!$E:$E,0)))</f>
        <v>Metallo Belgium N.V.</v>
      </c>
      <c r="D194" s="233"/>
      <c r="E194" s="182" t="str">
        <f ca="1">IF(ISERROR($V194),"",OFFSET('Smelter Look-up'!$D$4,$V194-4,0)&amp;"")</f>
        <v>BELGIUM</v>
      </c>
      <c r="F194" s="182" t="str">
        <f ca="1">IF(ISERROR($V194),"",OFFSET('Smelter Look-up'!$E$4,$V194-4,0))</f>
        <v>CID002773</v>
      </c>
      <c r="G194" s="182" t="str">
        <f ca="1">IF(C194=$X$4,IF(ISERROR($V194),"Enter smelter details","RMI"),IF(ISERROR($V194),"",OFFSET('Smelter Look-up'!$F$4,$V194-4,0)))</f>
        <v>RMI</v>
      </c>
      <c r="H194" s="183">
        <f ca="1">IF(ISERROR($V194),"",OFFSET('Smelter Look-up'!$G$4,$V194-4,0))</f>
        <v>0</v>
      </c>
      <c r="I194" s="184" t="str">
        <f ca="1">IF(ISERROR($V194),"",OFFSET('Smelter Look-up'!$H$4,$V194-4,0))</f>
        <v>Beerse</v>
      </c>
      <c r="J194" s="184" t="str">
        <f ca="1">IF(ISERROR($V194),"",OFFSET('Smelter Look-up'!$I$4,$V194-4,0))</f>
        <v>Antwerpen</v>
      </c>
      <c r="K194" s="225"/>
      <c r="L194" s="225"/>
      <c r="M194" s="225"/>
      <c r="N194" s="225"/>
      <c r="O194" s="225"/>
      <c r="P194" s="185"/>
      <c r="Q194" s="226"/>
      <c r="R194" s="182" t="str">
        <f ca="1">IF(ISERROR($V194),"",OFFSET('Smelter Look-up'!$C$4,$V194-4,0)&amp;"")</f>
        <v>Metallo Belgium N.V.</v>
      </c>
      <c r="S194" s="181" t="str">
        <f t="shared" ca="1" si="24"/>
        <v>BE</v>
      </c>
      <c r="T194" s="181" t="str">
        <f ca="1">IF(B194="","",IF(ISERROR(MATCH($J194,SorP!$B$1:$B$6230,0)),"",INDIRECT("'SorP'!$A$"&amp;MATCH($J194,SorP!$B$1:$B$6230,0))))</f>
        <v>BE-VAN</v>
      </c>
      <c r="U194" s="201"/>
      <c r="V194" s="227">
        <f ca="1">IF(C194="",NA(),IF(OR(C194="Smelter not listed",C194="Smelter not yet identified"),MATCH($B194&amp;$D194,'Smelter Look-up'!$J:$J,0),MATCH($B194&amp;$C194,'Smelter Look-up'!$J:$J,0)))</f>
        <v>462</v>
      </c>
      <c r="X194" s="228">
        <f t="shared" ca="1" si="25"/>
        <v>0</v>
      </c>
      <c r="AB194" s="229" t="str">
        <f t="shared" ca="1" si="26"/>
        <v>TinMetallo Belgium N.V.</v>
      </c>
    </row>
    <row r="195" spans="1:28" s="228" customFormat="1" ht="37.799999999999997">
      <c r="A195" s="181" t="s">
        <v>1831</v>
      </c>
      <c r="B195" s="182" t="str">
        <f ca="1">IF(LEN(A195)=0,"",INDEX('Smelter Look-up'!$A:$A,MATCH($A195,'Smelter Look-up'!$E:$E,0)))</f>
        <v>Tin</v>
      </c>
      <c r="C195" s="186" t="str">
        <f ca="1">IF(LEN(A195)=0,"",INDEX('Smelter Look-up'!$C:$C,MATCH($A195,'Smelter Look-up'!$E:$E,0)))</f>
        <v>Metallo Spain S.L.U.</v>
      </c>
      <c r="D195" s="233"/>
      <c r="E195" s="182" t="str">
        <f ca="1">IF(ISERROR($V195),"",OFFSET('Smelter Look-up'!$D$4,$V195-4,0)&amp;"")</f>
        <v>SPAIN</v>
      </c>
      <c r="F195" s="182" t="str">
        <f ca="1">IF(ISERROR($V195),"",OFFSET('Smelter Look-up'!$E$4,$V195-4,0))</f>
        <v>CID002774</v>
      </c>
      <c r="G195" s="182" t="str">
        <f ca="1">IF(C195=$X$4,IF(ISERROR($V195),"Enter smelter details","RMI"),IF(ISERROR($V195),"",OFFSET('Smelter Look-up'!$F$4,$V195-4,0)))</f>
        <v>RMI</v>
      </c>
      <c r="H195" s="183">
        <f ca="1">IF(ISERROR($V195),"",OFFSET('Smelter Look-up'!$G$4,$V195-4,0))</f>
        <v>0</v>
      </c>
      <c r="I195" s="184" t="str">
        <f ca="1">IF(ISERROR($V195),"",OFFSET('Smelter Look-up'!$H$4,$V195-4,0))</f>
        <v>Berango</v>
      </c>
      <c r="J195" s="184" t="str">
        <f ca="1">IF(ISERROR($V195),"",OFFSET('Smelter Look-up'!$I$4,$V195-4,0))</f>
        <v>Bizkaia</v>
      </c>
      <c r="K195" s="225"/>
      <c r="L195" s="225"/>
      <c r="M195" s="225"/>
      <c r="N195" s="225"/>
      <c r="O195" s="225"/>
      <c r="P195" s="185"/>
      <c r="Q195" s="226"/>
      <c r="R195" s="182" t="str">
        <f ca="1">IF(ISERROR($V195),"",OFFSET('Smelter Look-up'!$C$4,$V195-4,0)&amp;"")</f>
        <v>Metallo Spain S.L.U.</v>
      </c>
      <c r="S195" s="181" t="str">
        <f t="shared" ca="1" si="24"/>
        <v>ES</v>
      </c>
      <c r="T195" s="181" t="str">
        <f ca="1">IF(B195="","",IF(ISERROR(MATCH($J195,SorP!$B$1:$B$6230,0)),"",INDIRECT("'SorP'!$A$"&amp;MATCH($J195,SorP!$B$1:$B$6230,0))))</f>
        <v>ES-BI</v>
      </c>
      <c r="U195" s="201"/>
      <c r="V195" s="227">
        <f ca="1">IF(C195="",NA(),IF(OR(C195="Smelter not listed",C195="Smelter not yet identified"),MATCH($B195&amp;$D195,'Smelter Look-up'!$J:$J,0),MATCH($B195&amp;$C195,'Smelter Look-up'!$J:$J,0)))</f>
        <v>463</v>
      </c>
      <c r="X195" s="228">
        <f t="shared" ca="1" si="25"/>
        <v>0</v>
      </c>
      <c r="AB195" s="229" t="str">
        <f t="shared" ca="1" si="26"/>
        <v>TinMetallo Spain S.L.U.</v>
      </c>
    </row>
    <row r="196" spans="1:28" s="228" customFormat="1" ht="63">
      <c r="A196" s="181" t="s">
        <v>2221</v>
      </c>
      <c r="B196" s="182" t="str">
        <f ca="1">IF(LEN(A196)=0,"",INDEX('Smelter Look-up'!$A:$A,MATCH($A196,'Smelter Look-up'!$E:$E,0)))</f>
        <v>Gold</v>
      </c>
      <c r="C196" s="186" t="str">
        <f ca="1">IF(LEN(A196)=0,"",INDEX('Smelter Look-up'!$C:$C,MATCH($A196,'Smelter Look-up'!$E:$E,0)))</f>
        <v>WIELAND Edelmetalle GmbH</v>
      </c>
      <c r="D196" s="233"/>
      <c r="E196" s="182" t="str">
        <f ca="1">IF(ISERROR($V196),"",OFFSET('Smelter Look-up'!$D$4,$V196-4,0)&amp;"")</f>
        <v>GERMANY</v>
      </c>
      <c r="F196" s="182" t="str">
        <f ca="1">IF(ISERROR($V196),"",OFFSET('Smelter Look-up'!$E$4,$V196-4,0))</f>
        <v>CID002778</v>
      </c>
      <c r="G196" s="182" t="str">
        <f ca="1">IF(C196=$X$4,IF(ISERROR($V196),"Enter smelter details","RMI"),IF(ISERROR($V196),"",OFFSET('Smelter Look-up'!$F$4,$V196-4,0)))</f>
        <v>RMI</v>
      </c>
      <c r="H196" s="183">
        <f ca="1">IF(ISERROR($V196),"",OFFSET('Smelter Look-up'!$G$4,$V196-4,0))</f>
        <v>0</v>
      </c>
      <c r="I196" s="184" t="str">
        <f ca="1">IF(ISERROR($V196),"",OFFSET('Smelter Look-up'!$H$4,$V196-4,0))</f>
        <v>Pforzheim</v>
      </c>
      <c r="J196" s="184" t="str">
        <f ca="1">IF(ISERROR($V196),"",OFFSET('Smelter Look-up'!$I$4,$V196-4,0))</f>
        <v>Baden-Württemberg</v>
      </c>
      <c r="K196" s="225"/>
      <c r="L196" s="225"/>
      <c r="M196" s="225"/>
      <c r="N196" s="225"/>
      <c r="O196" s="225"/>
      <c r="P196" s="185"/>
      <c r="Q196" s="226"/>
      <c r="R196" s="182" t="str">
        <f ca="1">IF(ISERROR($V196),"",OFFSET('Smelter Look-up'!$C$4,$V196-4,0)&amp;"")</f>
        <v>WIELAND Edelmetalle GmbH</v>
      </c>
      <c r="S196" s="181" t="str">
        <f t="shared" ca="1" si="24"/>
        <v>DE</v>
      </c>
      <c r="T196" s="181" t="str">
        <f ca="1">IF(B196="","",IF(ISERROR(MATCH($J196,SorP!$B$1:$B$6230,0)),"",INDIRECT("'SorP'!$A$"&amp;MATCH($J196,SorP!$B$1:$B$6230,0))))</f>
        <v>DE-BW</v>
      </c>
      <c r="U196" s="201"/>
      <c r="V196" s="227">
        <f ca="1">IF(C196="",NA(),IF(OR(C196="Smelter not listed",C196="Smelter not yet identified"),MATCH($B196&amp;$D196,'Smelter Look-up'!$J:$J,0),MATCH($B196&amp;$C196,'Smelter Look-up'!$J:$J,0)))</f>
        <v>299</v>
      </c>
      <c r="X196" s="228">
        <f t="shared" ca="1" si="25"/>
        <v>0</v>
      </c>
      <c r="AB196" s="229" t="str">
        <f t="shared" ca="1" si="26"/>
        <v>GoldWIELAND Edelmetalle GmbH</v>
      </c>
    </row>
    <row r="197" spans="1:28" s="228" customFormat="1" ht="126">
      <c r="A197" s="181" t="s">
        <v>2222</v>
      </c>
      <c r="B197" s="182" t="str">
        <f ca="1">IF(LEN(A197)=0,"",INDEX('Smelter Look-up'!$A:$A,MATCH($A197,'Smelter Look-up'!$E:$E,0)))</f>
        <v>Gold</v>
      </c>
      <c r="C197" s="186" t="str">
        <f ca="1">IF(LEN(A197)=0,"",INDEX('Smelter Look-up'!$C:$C,MATCH($A197,'Smelter Look-up'!$E:$E,0)))</f>
        <v>Ogussa Osterreichische Gold- und Silber-Scheideanstalt GmbH</v>
      </c>
      <c r="D197" s="233"/>
      <c r="E197" s="182" t="str">
        <f ca="1">IF(ISERROR($V197),"",OFFSET('Smelter Look-up'!$D$4,$V197-4,0)&amp;"")</f>
        <v>AUSTRIA</v>
      </c>
      <c r="F197" s="182" t="str">
        <f ca="1">IF(ISERROR($V197),"",OFFSET('Smelter Look-up'!$E$4,$V197-4,0))</f>
        <v>CID002779</v>
      </c>
      <c r="G197" s="182" t="str">
        <f ca="1">IF(C197=$X$4,IF(ISERROR($V197),"Enter smelter details","RMI"),IF(ISERROR($V197),"",OFFSET('Smelter Look-up'!$F$4,$V197-4,0)))</f>
        <v>RMI</v>
      </c>
      <c r="H197" s="183">
        <f ca="1">IF(ISERROR($V197),"",OFFSET('Smelter Look-up'!$G$4,$V197-4,0))</f>
        <v>0</v>
      </c>
      <c r="I197" s="184" t="str">
        <f ca="1">IF(ISERROR($V197),"",OFFSET('Smelter Look-up'!$H$4,$V197-4,0))</f>
        <v>Vienna</v>
      </c>
      <c r="J197" s="184" t="str">
        <f ca="1">IF(ISERROR($V197),"",OFFSET('Smelter Look-up'!$I$4,$V197-4,0))</f>
        <v>Wien</v>
      </c>
      <c r="K197" s="225"/>
      <c r="L197" s="225"/>
      <c r="M197" s="225"/>
      <c r="N197" s="225"/>
      <c r="O197" s="225"/>
      <c r="P197" s="185"/>
      <c r="Q197" s="226"/>
      <c r="R197" s="182" t="str">
        <f ca="1">IF(ISERROR($V197),"",OFFSET('Smelter Look-up'!$C$4,$V197-4,0)&amp;"")</f>
        <v>Ogussa Osterreichische Gold- und Silber-Scheideanstalt GmbH</v>
      </c>
      <c r="S197" s="181" t="str">
        <f t="shared" ref="S197" ca="1" si="27">IF(B197="","",IF(ISERROR(MATCH($E197,CL,0)),"Unknown",INDIRECT("'C'!$A$"&amp;MATCH($E197,CL,0)+1)))</f>
        <v>AT</v>
      </c>
      <c r="T197" s="181" t="str">
        <f ca="1">IF(B197="","",IF(ISERROR(MATCH($J197,SorP!$B$1:$B$6230,0)),"",INDIRECT("'SorP'!$A$"&amp;MATCH($J197,SorP!$B$1:$B$6230,0))))</f>
        <v>AT-9</v>
      </c>
      <c r="U197" s="201"/>
      <c r="V197" s="227">
        <f ca="1">IF(C197="",NA(),IF(OR(C197="Smelter not listed",C197="Smelter not yet identified"),MATCH($B197&amp;$D197,'Smelter Look-up'!$J:$J,0),MATCH($B197&amp;$C197,'Smelter Look-up'!$J:$J,0)))</f>
        <v>196</v>
      </c>
      <c r="X197" s="228">
        <f t="shared" ref="X197" ca="1" si="28">IF(AND(C197="Smelter not listed",OR(LEN(D197)=0,LEN(E197)=0)),1,0)</f>
        <v>0</v>
      </c>
      <c r="AB197" s="229" t="str">
        <f t="shared" ref="AB197" ca="1" si="29">B197&amp;C197</f>
        <v>GoldOgussa Osterreichische Gold- und Silber-Scheideanstalt GmbH</v>
      </c>
    </row>
    <row r="198" spans="1:28" s="228" customFormat="1" ht="50.4">
      <c r="A198" s="181" t="s">
        <v>15604</v>
      </c>
      <c r="B198" s="182" t="str">
        <f ca="1">IF(LEN(A198)=0,"",INDEX('Smelter Look-up'!$A:$A,MATCH($A198,'Smelter Look-up'!$E:$E,0)))</f>
        <v>Tin</v>
      </c>
      <c r="C198" s="186" t="str">
        <f ca="1">IF(LEN(A198)=0,"",INDEX('Smelter Look-up'!$C:$C,MATCH($A198,'Smelter Look-up'!$E:$E,0)))</f>
        <v>PT Sukses Inti Makmur</v>
      </c>
      <c r="D198" s="233"/>
      <c r="E198" s="182" t="str">
        <f ca="1">IF(ISERROR($V198),"",OFFSET('Smelter Look-up'!$D$4,$V198-4,0)&amp;"")</f>
        <v>INDONESIA</v>
      </c>
      <c r="F198" s="182" t="str">
        <f ca="1">IF(ISERROR($V198),"",OFFSET('Smelter Look-up'!$E$4,$V198-4,0))</f>
        <v>CID002816</v>
      </c>
      <c r="G198" s="182" t="str">
        <f ca="1">IF(C198=$X$4,IF(ISERROR($V198),"Enter smelter details","RMI"),IF(ISERROR($V198),"",OFFSET('Smelter Look-up'!$F$4,$V198-4,0)))</f>
        <v>RMI</v>
      </c>
      <c r="H198" s="183">
        <f ca="1">IF(ISERROR($V198),"",OFFSET('Smelter Look-up'!$G$4,$V198-4,0))</f>
        <v>0</v>
      </c>
      <c r="I198" s="184" t="str">
        <f ca="1">IF(ISERROR($V198),"",OFFSET('Smelter Look-up'!$H$4,$V198-4,0))</f>
        <v>Sungai Samak</v>
      </c>
      <c r="J198" s="184" t="str">
        <f ca="1">IF(ISERROR($V198),"",OFFSET('Smelter Look-up'!$I$4,$V198-4,0))</f>
        <v>Kepulauan Bangka Belitung</v>
      </c>
      <c r="K198" s="225"/>
      <c r="L198" s="225"/>
      <c r="M198" s="225"/>
      <c r="N198" s="225"/>
      <c r="O198" s="225"/>
      <c r="P198" s="185"/>
      <c r="Q198" s="226"/>
      <c r="R198" s="182" t="str">
        <f ca="1">IF(ISERROR($V198),"",OFFSET('Smelter Look-up'!$C$4,$V198-4,0)&amp;"")</f>
        <v>PT Sukses Inti Makmur</v>
      </c>
      <c r="S198" s="181" t="str">
        <f t="shared" ref="S198:S229" ca="1" si="30">IF(B198="","",IF(ISERROR(MATCH($E198,CL,0)),"Unknown",INDIRECT("'C'!$A$"&amp;MATCH($E198,CL,0)+1)))</f>
        <v>ID</v>
      </c>
      <c r="T198" s="181" t="str">
        <f ca="1">IF(B198="","",IF(ISERROR(MATCH($J198,SorP!$B$1:$B$6230,0)),"",INDIRECT("'SorP'!$A$"&amp;MATCH($J198,SorP!$B$1:$B$6230,0))))</f>
        <v>ID-BB</v>
      </c>
      <c r="U198" s="201"/>
      <c r="V198" s="227">
        <f ca="1">IF(C198="",NA(),IF(OR(C198="Smelter not listed",C198="Smelter not yet identified"),MATCH($B198&amp;$D198,'Smelter Look-up'!$J:$J,0),MATCH($B198&amp;$C198,'Smelter Look-up'!$J:$J,0)))</f>
        <v>505</v>
      </c>
      <c r="X198" s="228">
        <f t="shared" ref="X198:X229" ca="1" si="31">IF(AND(C198="Smelter not listed",OR(LEN(D198)=0,LEN(E198)=0)),1,0)</f>
        <v>0</v>
      </c>
      <c r="AB198" s="229" t="str">
        <f t="shared" ref="AB198:AB229" ca="1" si="32">B198&amp;C198</f>
        <v>TinPT Sukses Inti Makmur</v>
      </c>
    </row>
    <row r="199" spans="1:28" s="228" customFormat="1" ht="100.8">
      <c r="A199" s="181" t="s">
        <v>2290</v>
      </c>
      <c r="B199" s="182" t="str">
        <f ca="1">IF(LEN(A199)=0,"",INDEX('Smelter Look-up'!$A:$A,MATCH($A199,'Smelter Look-up'!$E:$E,0)))</f>
        <v>Tungsten</v>
      </c>
      <c r="C199" s="186" t="str">
        <f ca="1">IF(LEN(A199)=0,"",INDEX('Smelter Look-up'!$C:$C,MATCH($A199,'Smelter Look-up'!$E:$E,0)))</f>
        <v>Philippine Chuangxin Industrial Co., Inc.</v>
      </c>
      <c r="D199" s="233"/>
      <c r="E199" s="182" t="str">
        <f ca="1">IF(ISERROR($V199),"",OFFSET('Smelter Look-up'!$D$4,$V199-4,0)&amp;"")</f>
        <v>PHILIPPINES</v>
      </c>
      <c r="F199" s="182" t="str">
        <f ca="1">IF(ISERROR($V199),"",OFFSET('Smelter Look-up'!$E$4,$V199-4,0))</f>
        <v>CID002827</v>
      </c>
      <c r="G199" s="182" t="str">
        <f ca="1">IF(C199=$X$4,IF(ISERROR($V199),"Enter smelter details","RMI"),IF(ISERROR($V199),"",OFFSET('Smelter Look-up'!$F$4,$V199-4,0)))</f>
        <v>RMI</v>
      </c>
      <c r="H199" s="183">
        <f ca="1">IF(ISERROR($V199),"",OFFSET('Smelter Look-up'!$G$4,$V199-4,0))</f>
        <v>0</v>
      </c>
      <c r="I199" s="184" t="str">
        <f ca="1">IF(ISERROR($V199),"",OFFSET('Smelter Look-up'!$H$4,$V199-4,0))</f>
        <v>Marilao</v>
      </c>
      <c r="J199" s="184" t="str">
        <f ca="1">IF(ISERROR($V199),"",OFFSET('Smelter Look-up'!$I$4,$V199-4,0))</f>
        <v>Bulacan</v>
      </c>
      <c r="K199" s="225"/>
      <c r="L199" s="225"/>
      <c r="M199" s="225"/>
      <c r="N199" s="225"/>
      <c r="O199" s="225"/>
      <c r="P199" s="185"/>
      <c r="Q199" s="226"/>
      <c r="R199" s="182" t="str">
        <f ca="1">IF(ISERROR($V199),"",OFFSET('Smelter Look-up'!$C$4,$V199-4,0)&amp;"")</f>
        <v>Philippine Chuangxin Industrial Co., Inc.</v>
      </c>
      <c r="S199" s="181" t="str">
        <f t="shared" ca="1" si="30"/>
        <v>PH</v>
      </c>
      <c r="T199" s="181" t="str">
        <f ca="1">IF(B199="","",IF(ISERROR(MATCH($J199,SorP!$B$1:$B$6230,0)),"",INDIRECT("'SorP'!$A$"&amp;MATCH($J199,SorP!$B$1:$B$6230,0))))</f>
        <v>PH-BUL</v>
      </c>
      <c r="U199" s="201"/>
      <c r="V199" s="227">
        <f ca="1">IF(C199="",NA(),IF(OR(C199="Smelter not listed",C199="Smelter not yet identified"),MATCH($B199&amp;$D199,'Smelter Look-up'!$J:$J,0),MATCH($B199&amp;$C199,'Smelter Look-up'!$J:$J,0)))</f>
        <v>617</v>
      </c>
      <c r="X199" s="228">
        <f t="shared" ca="1" si="31"/>
        <v>0</v>
      </c>
      <c r="AB199" s="229" t="str">
        <f t="shared" ca="1" si="32"/>
        <v>TungstenPhilippine Chuangxin Industrial Co., Inc.</v>
      </c>
    </row>
    <row r="200" spans="1:28" s="228" customFormat="1" ht="126">
      <c r="A200" s="181" t="s">
        <v>2294</v>
      </c>
      <c r="B200" s="182" t="str">
        <f ca="1">IF(LEN(A200)=0,"",INDEX('Smelter Look-up'!$A:$A,MATCH($A200,'Smelter Look-up'!$E:$E,0)))</f>
        <v>Tungsten</v>
      </c>
      <c r="C200" s="186" t="str">
        <f ca="1">IF(LEN(A200)=0,"",INDEX('Smelter Look-up'!$C:$C,MATCH($A200,'Smelter Look-up'!$E:$E,0)))</f>
        <v>Xinfeng Huarui Tungsten &amp; Molybdenum New Material Co., Ltd.</v>
      </c>
      <c r="D200" s="233"/>
      <c r="E200" s="182" t="str">
        <f ca="1">IF(ISERROR($V200),"",OFFSET('Smelter Look-up'!$D$4,$V200-4,0)&amp;"")</f>
        <v>CHINA</v>
      </c>
      <c r="F200" s="182" t="str">
        <f ca="1">IF(ISERROR($V200),"",OFFSET('Smelter Look-up'!$E$4,$V200-4,0))</f>
        <v>CID002830</v>
      </c>
      <c r="G200" s="182" t="str">
        <f ca="1">IF(C200=$X$4,IF(ISERROR($V200),"Enter smelter details","RMI"),IF(ISERROR($V200),"",OFFSET('Smelter Look-up'!$F$4,$V200-4,0)))</f>
        <v>RMI</v>
      </c>
      <c r="H200" s="183">
        <f ca="1">IF(ISERROR($V200),"",OFFSET('Smelter Look-up'!$G$4,$V200-4,0))</f>
        <v>0</v>
      </c>
      <c r="I200" s="184" t="str">
        <f ca="1">IF(ISERROR($V200),"",OFFSET('Smelter Look-up'!$H$4,$V200-4,0))</f>
        <v>Ganzhou</v>
      </c>
      <c r="J200" s="184" t="str">
        <f ca="1">IF(ISERROR($V200),"",OFFSET('Smelter Look-up'!$I$4,$V200-4,0))</f>
        <v>Jiangxi Sheng</v>
      </c>
      <c r="K200" s="225"/>
      <c r="L200" s="225"/>
      <c r="M200" s="225"/>
      <c r="N200" s="225"/>
      <c r="O200" s="225"/>
      <c r="P200" s="185"/>
      <c r="Q200" s="226"/>
      <c r="R200" s="182" t="str">
        <f ca="1">IF(ISERROR($V200),"",OFFSET('Smelter Look-up'!$C$4,$V200-4,0)&amp;"")</f>
        <v>Xinfeng Huarui Tungsten &amp; Molybdenum New Material Co., Ltd.</v>
      </c>
      <c r="S200" s="181" t="str">
        <f t="shared" ca="1" si="30"/>
        <v>CN</v>
      </c>
      <c r="T200" s="181" t="str">
        <f ca="1">IF(B200="","",IF(ISERROR(MATCH($J200,SorP!$B$1:$B$6230,0)),"",INDIRECT("'SorP'!$A$"&amp;MATCH($J200,SorP!$B$1:$B$6230,0))))</f>
        <v>CN-JX</v>
      </c>
      <c r="U200" s="201"/>
      <c r="V200" s="227">
        <f ca="1">IF(C200="",NA(),IF(OR(C200="Smelter not listed",C200="Smelter not yet identified"),MATCH($B200&amp;$D200,'Smelter Look-up'!$J:$J,0),MATCH($B200&amp;$C200,'Smelter Look-up'!$J:$J,0)))</f>
        <v>627</v>
      </c>
      <c r="X200" s="228">
        <f t="shared" ca="1" si="31"/>
        <v>0</v>
      </c>
      <c r="AB200" s="229" t="str">
        <f t="shared" ca="1" si="32"/>
        <v>TungstenXinfeng Huarui Tungsten &amp; Molybdenum New Material Co., Ltd.</v>
      </c>
    </row>
    <row r="201" spans="1:28" s="228" customFormat="1" ht="50.4">
      <c r="A201" s="181" t="s">
        <v>2284</v>
      </c>
      <c r="B201" s="182" t="str">
        <f ca="1">IF(LEN(A201)=0,"",INDEX('Smelter Look-up'!$A:$A,MATCH($A201,'Smelter Look-up'!$E:$E,0)))</f>
        <v>Tungsten</v>
      </c>
      <c r="C201" s="186" t="str">
        <f ca="1">IF(LEN(A201)=0,"",INDEX('Smelter Look-up'!$C:$C,MATCH($A201,'Smelter Look-up'!$E:$E,0)))</f>
        <v>ACL Metais Eireli</v>
      </c>
      <c r="D201" s="233"/>
      <c r="E201" s="182" t="str">
        <f ca="1">IF(ISERROR($V201),"",OFFSET('Smelter Look-up'!$D$4,$V201-4,0)&amp;"")</f>
        <v>BRAZIL</v>
      </c>
      <c r="F201" s="182" t="str">
        <f ca="1">IF(ISERROR($V201),"",OFFSET('Smelter Look-up'!$E$4,$V201-4,0))</f>
        <v>CID002833</v>
      </c>
      <c r="G201" s="182" t="str">
        <f ca="1">IF(C201=$X$4,IF(ISERROR($V201),"Enter smelter details","RMI"),IF(ISERROR($V201),"",OFFSET('Smelter Look-up'!$F$4,$V201-4,0)))</f>
        <v>RMI</v>
      </c>
      <c r="H201" s="183">
        <f ca="1">IF(ISERROR($V201),"",OFFSET('Smelter Look-up'!$G$4,$V201-4,0))</f>
        <v>0</v>
      </c>
      <c r="I201" s="184" t="str">
        <f ca="1">IF(ISERROR($V201),"",OFFSET('Smelter Look-up'!$H$4,$V201-4,0))</f>
        <v>Araçariguama</v>
      </c>
      <c r="J201" s="184" t="str">
        <f ca="1">IF(ISERROR($V201),"",OFFSET('Smelter Look-up'!$I$4,$V201-4,0))</f>
        <v>São Paulo</v>
      </c>
      <c r="K201" s="225"/>
      <c r="L201" s="225"/>
      <c r="M201" s="225"/>
      <c r="N201" s="225"/>
      <c r="O201" s="225"/>
      <c r="P201" s="185"/>
      <c r="Q201" s="226"/>
      <c r="R201" s="182" t="str">
        <f ca="1">IF(ISERROR($V201),"",OFFSET('Smelter Look-up'!$C$4,$V201-4,0)&amp;"")</f>
        <v>ACL Metais Eireli</v>
      </c>
      <c r="S201" s="181" t="str">
        <f t="shared" ca="1" si="30"/>
        <v>BR</v>
      </c>
      <c r="T201" s="181" t="str">
        <f ca="1">IF(B201="","",IF(ISERROR(MATCH($J201,SorP!$B$1:$B$6230,0)),"",INDIRECT("'SorP'!$A$"&amp;MATCH($J201,SorP!$B$1:$B$6230,0))))</f>
        <v>BR-SP</v>
      </c>
      <c r="U201" s="201"/>
      <c r="V201" s="227">
        <f ca="1">IF(C201="",NA(),IF(OR(C201="Smelter not listed",C201="Smelter not yet identified"),MATCH($B201&amp;$D201,'Smelter Look-up'!$J:$J,0),MATCH($B201&amp;$C201,'Smelter Look-up'!$J:$J,0)))</f>
        <v>556</v>
      </c>
      <c r="X201" s="228">
        <f t="shared" ca="1" si="31"/>
        <v>0</v>
      </c>
      <c r="AB201" s="229" t="str">
        <f t="shared" ca="1" si="32"/>
        <v>TungstenACL Metais Eireli</v>
      </c>
    </row>
    <row r="202" spans="1:28" s="228" customFormat="1" ht="88.2">
      <c r="A202" s="181" t="s">
        <v>13890</v>
      </c>
      <c r="B202" s="182" t="str">
        <f ca="1">IF(LEN(A202)=0,"",INDEX('Smelter Look-up'!$A:$A,MATCH($A202,'Smelter Look-up'!$E:$E,0)))</f>
        <v>Tin</v>
      </c>
      <c r="C202" s="186" t="str">
        <f ca="1">IF(LEN(A202)=0,"",INDEX('Smelter Look-up'!$C:$C,MATCH($A202,'Smelter Look-up'!$E:$E,0)))</f>
        <v>Thai Nguyen Mining and Metallurgy Co., Ltd.</v>
      </c>
      <c r="D202" s="233"/>
      <c r="E202" s="182" t="str">
        <f ca="1">IF(ISERROR($V202),"",OFFSET('Smelter Look-up'!$D$4,$V202-4,0)&amp;"")</f>
        <v>VIET NAM</v>
      </c>
      <c r="F202" s="182" t="str">
        <f ca="1">IF(ISERROR($V202),"",OFFSET('Smelter Look-up'!$E$4,$V202-4,0))</f>
        <v>CID002834</v>
      </c>
      <c r="G202" s="182" t="str">
        <f ca="1">IF(C202=$X$4,IF(ISERROR($V202),"Enter smelter details","RMI"),IF(ISERROR($V202),"",OFFSET('Smelter Look-up'!$F$4,$V202-4,0)))</f>
        <v>RMI</v>
      </c>
      <c r="H202" s="183">
        <f ca="1">IF(ISERROR($V202),"",OFFSET('Smelter Look-up'!$G$4,$V202-4,0))</f>
        <v>0</v>
      </c>
      <c r="I202" s="184" t="str">
        <f ca="1">IF(ISERROR($V202),"",OFFSET('Smelter Look-up'!$H$4,$V202-4,0))</f>
        <v>Thai Nguyen</v>
      </c>
      <c r="J202" s="184" t="str">
        <f ca="1">IF(ISERROR($V202),"",OFFSET('Smelter Look-up'!$I$4,$V202-4,0))</f>
        <v>Thái Nguyên</v>
      </c>
      <c r="K202" s="225"/>
      <c r="L202" s="225"/>
      <c r="M202" s="225"/>
      <c r="N202" s="225"/>
      <c r="O202" s="225"/>
      <c r="P202" s="185"/>
      <c r="Q202" s="226"/>
      <c r="R202" s="182" t="str">
        <f ca="1">IF(ISERROR($V202),"",OFFSET('Smelter Look-up'!$C$4,$V202-4,0)&amp;"")</f>
        <v>Thai Nguyen Mining and Metallurgy Co., Ltd.</v>
      </c>
      <c r="S202" s="181" t="str">
        <f t="shared" ca="1" si="30"/>
        <v>VN</v>
      </c>
      <c r="T202" s="181" t="str">
        <f ca="1">IF(B202="","",IF(ISERROR(MATCH($J202,SorP!$B$1:$B$6230,0)),"",INDIRECT("'SorP'!$A$"&amp;MATCH($J202,SorP!$B$1:$B$6230,0))))</f>
        <v>VN-69</v>
      </c>
      <c r="U202" s="201"/>
      <c r="V202" s="227">
        <f ca="1">IF(C202="",NA(),IF(OR(C202="Smelter not listed",C202="Smelter not yet identified"),MATCH($B202&amp;$D202,'Smelter Look-up'!$J:$J,0),MATCH($B202&amp;$C202,'Smelter Look-up'!$J:$J,0)))</f>
        <v>520</v>
      </c>
      <c r="X202" s="228">
        <f t="shared" ca="1" si="31"/>
        <v>0</v>
      </c>
      <c r="AB202" s="229" t="str">
        <f t="shared" ca="1" si="32"/>
        <v>TinThai Nguyen Mining and Metallurgy Co., Ltd.</v>
      </c>
    </row>
    <row r="203" spans="1:28" s="228" customFormat="1" ht="50.4">
      <c r="A203" s="181" t="s">
        <v>15213</v>
      </c>
      <c r="B203" s="182" t="str">
        <f ca="1">IF(LEN(A203)=0,"",INDEX('Smelter Look-up'!$A:$A,MATCH($A203,'Smelter Look-up'!$E:$E,0)))</f>
        <v>Tin</v>
      </c>
      <c r="C203" s="186" t="str">
        <f ca="1">IF(LEN(A203)=0,"",INDEX('Smelter Look-up'!$C:$C,MATCH($A203,'Smelter Look-up'!$E:$E,0)))</f>
        <v>PT Menara Cipta Mulia</v>
      </c>
      <c r="D203" s="233"/>
      <c r="E203" s="182" t="str">
        <f ca="1">IF(ISERROR($V203),"",OFFSET('Smelter Look-up'!$D$4,$V203-4,0)&amp;"")</f>
        <v>INDONESIA</v>
      </c>
      <c r="F203" s="182" t="str">
        <f ca="1">IF(ISERROR($V203),"",OFFSET('Smelter Look-up'!$E$4,$V203-4,0))</f>
        <v>CID002835</v>
      </c>
      <c r="G203" s="182" t="str">
        <f ca="1">IF(C203=$X$4,IF(ISERROR($V203),"Enter smelter details","RMI"),IF(ISERROR($V203),"",OFFSET('Smelter Look-up'!$F$4,$V203-4,0)))</f>
        <v>RMI</v>
      </c>
      <c r="H203" s="183">
        <f ca="1">IF(ISERROR($V203),"",OFFSET('Smelter Look-up'!$G$4,$V203-4,0))</f>
        <v>0</v>
      </c>
      <c r="I203" s="184" t="str">
        <f ca="1">IF(ISERROR($V203),"",OFFSET('Smelter Look-up'!$H$4,$V203-4,0))</f>
        <v>Mentawak</v>
      </c>
      <c r="J203" s="184" t="str">
        <f ca="1">IF(ISERROR($V203),"",OFFSET('Smelter Look-up'!$I$4,$V203-4,0))</f>
        <v>Kepulauan Bangka Belitung</v>
      </c>
      <c r="K203" s="225"/>
      <c r="L203" s="225"/>
      <c r="M203" s="225"/>
      <c r="N203" s="225"/>
      <c r="O203" s="225"/>
      <c r="P203" s="185"/>
      <c r="Q203" s="226"/>
      <c r="R203" s="182" t="str">
        <f ca="1">IF(ISERROR($V203),"",OFFSET('Smelter Look-up'!$C$4,$V203-4,0)&amp;"")</f>
        <v>PT Menara Cipta Mulia</v>
      </c>
      <c r="S203" s="181" t="str">
        <f t="shared" ca="1" si="30"/>
        <v>ID</v>
      </c>
      <c r="T203" s="181" t="str">
        <f ca="1">IF(B203="","",IF(ISERROR(MATCH($J203,SorP!$B$1:$B$6230,0)),"",INDIRECT("'SorP'!$A$"&amp;MATCH($J203,SorP!$B$1:$B$6230,0))))</f>
        <v>ID-BB</v>
      </c>
      <c r="U203" s="201"/>
      <c r="V203" s="227">
        <f ca="1">IF(C203="",NA(),IF(OR(C203="Smelter not listed",C203="Smelter not yet identified"),MATCH($B203&amp;$D203,'Smelter Look-up'!$J:$J,0),MATCH($B203&amp;$C203,'Smelter Look-up'!$J:$J,0)))</f>
        <v>495</v>
      </c>
      <c r="X203" s="228">
        <f t="shared" ca="1" si="31"/>
        <v>0</v>
      </c>
      <c r="AB203" s="229" t="str">
        <f t="shared" ca="1" si="32"/>
        <v>TinPT Menara Cipta Mulia</v>
      </c>
    </row>
    <row r="204" spans="1:28" s="228" customFormat="1" ht="75.599999999999994">
      <c r="A204" s="181" t="s">
        <v>2287</v>
      </c>
      <c r="B204" s="182" t="str">
        <f ca="1">IF(LEN(A204)=0,"",INDEX('Smelter Look-up'!$A:$A,MATCH($A204,'Smelter Look-up'!$E:$E,0)))</f>
        <v>Tantalum</v>
      </c>
      <c r="C204" s="186" t="str">
        <f ca="1">IF(LEN(A204)=0,"",INDEX('Smelter Look-up'!$C:$C,MATCH($A204,'Smelter Look-up'!$E:$E,0)))</f>
        <v>Jiangxi Tuohong New Raw Material</v>
      </c>
      <c r="D204" s="233"/>
      <c r="E204" s="182" t="str">
        <f ca="1">IF(ISERROR($V204),"",OFFSET('Smelter Look-up'!$D$4,$V204-4,0)&amp;"")</f>
        <v>CHINA</v>
      </c>
      <c r="F204" s="182" t="str">
        <f ca="1">IF(ISERROR($V204),"",OFFSET('Smelter Look-up'!$E$4,$V204-4,0))</f>
        <v>CID002842</v>
      </c>
      <c r="G204" s="182" t="str">
        <f ca="1">IF(C204=$X$4,IF(ISERROR($V204),"Enter smelter details","RMI"),IF(ISERROR($V204),"",OFFSET('Smelter Look-up'!$F$4,$V204-4,0)))</f>
        <v>RMI</v>
      </c>
      <c r="H204" s="183">
        <f ca="1">IF(ISERROR($V204),"",OFFSET('Smelter Look-up'!$G$4,$V204-4,0))</f>
        <v>0</v>
      </c>
      <c r="I204" s="184" t="str">
        <f ca="1">IF(ISERROR($V204),"",OFFSET('Smelter Look-up'!$H$4,$V204-4,0))</f>
        <v>Yichun</v>
      </c>
      <c r="J204" s="184" t="str">
        <f ca="1">IF(ISERROR($V204),"",OFFSET('Smelter Look-up'!$I$4,$V204-4,0))</f>
        <v>Jiangxi Sheng</v>
      </c>
      <c r="K204" s="225"/>
      <c r="L204" s="225"/>
      <c r="M204" s="225"/>
      <c r="N204" s="225"/>
      <c r="O204" s="225"/>
      <c r="P204" s="185"/>
      <c r="Q204" s="226"/>
      <c r="R204" s="182" t="str">
        <f ca="1">IF(ISERROR($V204),"",OFFSET('Smelter Look-up'!$C$4,$V204-4,0)&amp;"")</f>
        <v>Jiangxi Tuohong New Raw Material</v>
      </c>
      <c r="S204" s="181" t="str">
        <f t="shared" ca="1" si="30"/>
        <v>CN</v>
      </c>
      <c r="T204" s="181" t="str">
        <f ca="1">IF(B204="","",IF(ISERROR(MATCH($J204,SorP!$B$1:$B$6230,0)),"",INDIRECT("'SorP'!$A$"&amp;MATCH($J204,SorP!$B$1:$B$6230,0))))</f>
        <v>CN-JX</v>
      </c>
      <c r="U204" s="201"/>
      <c r="V204" s="227">
        <f ca="1">IF(C204="",NA(),IF(OR(C204="Smelter not listed",C204="Smelter not yet identified"),MATCH($B204&amp;$D204,'Smelter Look-up'!$J:$J,0),MATCH($B204&amp;$C204,'Smelter Look-up'!$J:$J,0)))</f>
        <v>343</v>
      </c>
      <c r="X204" s="228">
        <f t="shared" ca="1" si="31"/>
        <v>0</v>
      </c>
      <c r="AB204" s="229" t="str">
        <f t="shared" ca="1" si="32"/>
        <v>TantalumJiangxi Tuohong New Raw Material</v>
      </c>
    </row>
    <row r="205" spans="1:28" s="228" customFormat="1" ht="37.799999999999997">
      <c r="A205" s="181" t="s">
        <v>2313</v>
      </c>
      <c r="B205" s="182" t="str">
        <f ca="1">IF(LEN(A205)=0,"",INDEX('Smelter Look-up'!$A:$A,MATCH($A205,'Smelter Look-up'!$E:$E,0)))</f>
        <v>Gold</v>
      </c>
      <c r="C205" s="186" t="str">
        <f ca="1">IF(LEN(A205)=0,"",INDEX('Smelter Look-up'!$C:$C,MATCH($A205,'Smelter Look-up'!$E:$E,0)))</f>
        <v>Bangalore Refinery</v>
      </c>
      <c r="D205" s="233"/>
      <c r="E205" s="182" t="str">
        <f ca="1">IF(ISERROR($V205),"",OFFSET('Smelter Look-up'!$D$4,$V205-4,0)&amp;"")</f>
        <v>INDIA</v>
      </c>
      <c r="F205" s="182" t="str">
        <f ca="1">IF(ISERROR($V205),"",OFFSET('Smelter Look-up'!$E$4,$V205-4,0))</f>
        <v>CID002863</v>
      </c>
      <c r="G205" s="182" t="str">
        <f ca="1">IF(C205=$X$4,IF(ISERROR($V205),"Enter smelter details","RMI"),IF(ISERROR($V205),"",OFFSET('Smelter Look-up'!$F$4,$V205-4,0)))</f>
        <v>RMI</v>
      </c>
      <c r="H205" s="183">
        <f ca="1">IF(ISERROR($V205),"",OFFSET('Smelter Look-up'!$G$4,$V205-4,0))</f>
        <v>0</v>
      </c>
      <c r="I205" s="184" t="str">
        <f ca="1">IF(ISERROR($V205),"",OFFSET('Smelter Look-up'!$H$4,$V205-4,0))</f>
        <v>Bangalore</v>
      </c>
      <c r="J205" s="184" t="str">
        <f ca="1">IF(ISERROR($V205),"",OFFSET('Smelter Look-up'!$I$4,$V205-4,0))</f>
        <v>Karnataka</v>
      </c>
      <c r="K205" s="225"/>
      <c r="L205" s="225"/>
      <c r="M205" s="225"/>
      <c r="N205" s="225"/>
      <c r="O205" s="225"/>
      <c r="P205" s="185"/>
      <c r="Q205" s="226"/>
      <c r="R205" s="182" t="str">
        <f ca="1">IF(ISERROR($V205),"",OFFSET('Smelter Look-up'!$C$4,$V205-4,0)&amp;"")</f>
        <v>Bangalore Refinery</v>
      </c>
      <c r="S205" s="181" t="str">
        <f t="shared" ca="1" si="30"/>
        <v>IN</v>
      </c>
      <c r="T205" s="181" t="str">
        <f ca="1">IF(B205="","",IF(ISERROR(MATCH($J205,SorP!$B$1:$B$6230,0)),"",INDIRECT("'SorP'!$A$"&amp;MATCH($J205,SorP!$B$1:$B$6230,0))))</f>
        <v>IN-KA</v>
      </c>
      <c r="U205" s="201"/>
      <c r="V205" s="227">
        <f ca="1">IF(C205="",NA(),IF(OR(C205="Smelter not listed",C205="Smelter not yet identified"),MATCH($B205&amp;$D205,'Smelter Look-up'!$J:$J,0),MATCH($B205&amp;$C205,'Smelter Look-up'!$J:$J,0)))</f>
        <v>39</v>
      </c>
      <c r="X205" s="228">
        <f t="shared" ca="1" si="31"/>
        <v>0</v>
      </c>
      <c r="AB205" s="229" t="str">
        <f t="shared" ca="1" si="32"/>
        <v>GoldBangalore Refinery</v>
      </c>
    </row>
    <row r="206" spans="1:28" s="228" customFormat="1" ht="50.4">
      <c r="A206" s="181" t="s">
        <v>2476</v>
      </c>
      <c r="B206" s="182" t="str">
        <f ca="1">IF(LEN(A206)=0,"",INDEX('Smelter Look-up'!$A:$A,MATCH($A206,'Smelter Look-up'!$E:$E,0)))</f>
        <v>Gold</v>
      </c>
      <c r="C206" s="186" t="str">
        <f ca="1">IF(LEN(A206)=0,"",INDEX('Smelter Look-up'!$C:$C,MATCH($A206,'Smelter Look-up'!$E:$E,0)))</f>
        <v>SungEel HiMetal Co., Ltd.</v>
      </c>
      <c r="D206" s="233"/>
      <c r="E206" s="182" t="str">
        <f ca="1">IF(ISERROR($V206),"",OFFSET('Smelter Look-up'!$D$4,$V206-4,0)&amp;"")</f>
        <v>KOREA, REPUBLIC OF</v>
      </c>
      <c r="F206" s="182" t="str">
        <f ca="1">IF(ISERROR($V206),"",OFFSET('Smelter Look-up'!$E$4,$V206-4,0))</f>
        <v>CID002918</v>
      </c>
      <c r="G206" s="182" t="str">
        <f ca="1">IF(C206=$X$4,IF(ISERROR($V206),"Enter smelter details","RMI"),IF(ISERROR($V206),"",OFFSET('Smelter Look-up'!$F$4,$V206-4,0)))</f>
        <v>RMI</v>
      </c>
      <c r="H206" s="183">
        <f ca="1">IF(ISERROR($V206),"",OFFSET('Smelter Look-up'!$G$4,$V206-4,0))</f>
        <v>0</v>
      </c>
      <c r="I206" s="184" t="str">
        <f ca="1">IF(ISERROR($V206),"",OFFSET('Smelter Look-up'!$H$4,$V206-4,0))</f>
        <v>Gunsan-si</v>
      </c>
      <c r="J206" s="184" t="str">
        <f ca="1">IF(ISERROR($V206),"",OFFSET('Smelter Look-up'!$I$4,$V206-4,0))</f>
        <v>Jeollabuk-do</v>
      </c>
      <c r="K206" s="225"/>
      <c r="L206" s="225"/>
      <c r="M206" s="225"/>
      <c r="N206" s="225"/>
      <c r="O206" s="225"/>
      <c r="P206" s="185"/>
      <c r="Q206" s="226"/>
      <c r="R206" s="182" t="str">
        <f ca="1">IF(ISERROR($V206),"",OFFSET('Smelter Look-up'!$C$4,$V206-4,0)&amp;"")</f>
        <v>SungEel HiMetal Co., Ltd.</v>
      </c>
      <c r="S206" s="181" t="str">
        <f t="shared" ca="1" si="30"/>
        <v>KR</v>
      </c>
      <c r="T206" s="181" t="str">
        <f ca="1">IF(B206="","",IF(ISERROR(MATCH($J206,SorP!$B$1:$B$6230,0)),"",INDIRECT("'SorP'!$A$"&amp;MATCH($J206,SorP!$B$1:$B$6230,0))))</f>
        <v>KR-45</v>
      </c>
      <c r="U206" s="201"/>
      <c r="V206" s="227">
        <f ca="1">IF(C206="",NA(),IF(OR(C206="Smelter not listed",C206="Smelter not yet identified"),MATCH($B206&amp;$D206,'Smelter Look-up'!$J:$J,0),MATCH($B206&amp;$C206,'Smelter Look-up'!$J:$J,0)))</f>
        <v>266</v>
      </c>
      <c r="X206" s="228">
        <f t="shared" ca="1" si="31"/>
        <v>0</v>
      </c>
      <c r="AB206" s="229" t="str">
        <f t="shared" ca="1" si="32"/>
        <v>GoldSungEel HiMetal Co., Ltd.</v>
      </c>
    </row>
    <row r="207" spans="1:28" s="228" customFormat="1" ht="75.599999999999994">
      <c r="A207" s="181" t="s">
        <v>2538</v>
      </c>
      <c r="B207" s="182" t="str">
        <f ca="1">IF(LEN(A207)=0,"",INDEX('Smelter Look-up'!$A:$A,MATCH($A207,'Smelter Look-up'!$E:$E,0)))</f>
        <v>Gold</v>
      </c>
      <c r="C207" s="186" t="str">
        <f ca="1">IF(LEN(A207)=0,"",INDEX('Smelter Look-up'!$C:$C,MATCH($A207,'Smelter Look-up'!$E:$E,0)))</f>
        <v>Planta Recuperadora de Metales SpA</v>
      </c>
      <c r="D207" s="233"/>
      <c r="E207" s="182" t="str">
        <f ca="1">IF(ISERROR($V207),"",OFFSET('Smelter Look-up'!$D$4,$V207-4,0)&amp;"")</f>
        <v>CHILE</v>
      </c>
      <c r="F207" s="182" t="str">
        <f ca="1">IF(ISERROR($V207),"",OFFSET('Smelter Look-up'!$E$4,$V207-4,0))</f>
        <v>CID002919</v>
      </c>
      <c r="G207" s="182" t="str">
        <f ca="1">IF(C207=$X$4,IF(ISERROR($V207),"Enter smelter details","RMI"),IF(ISERROR($V207),"",OFFSET('Smelter Look-up'!$F$4,$V207-4,0)))</f>
        <v>RMI</v>
      </c>
      <c r="H207" s="183">
        <f ca="1">IF(ISERROR($V207),"",OFFSET('Smelter Look-up'!$G$4,$V207-4,0))</f>
        <v>0</v>
      </c>
      <c r="I207" s="184" t="str">
        <f ca="1">IF(ISERROR($V207),"",OFFSET('Smelter Look-up'!$H$4,$V207-4,0))</f>
        <v>Mejillones</v>
      </c>
      <c r="J207" s="184" t="str">
        <f ca="1">IF(ISERROR($V207),"",OFFSET('Smelter Look-up'!$I$4,$V207-4,0))</f>
        <v>Antofagasta</v>
      </c>
      <c r="K207" s="225"/>
      <c r="L207" s="225"/>
      <c r="M207" s="225"/>
      <c r="N207" s="225"/>
      <c r="O207" s="225"/>
      <c r="P207" s="185"/>
      <c r="Q207" s="226"/>
      <c r="R207" s="182" t="str">
        <f ca="1">IF(ISERROR($V207),"",OFFSET('Smelter Look-up'!$C$4,$V207-4,0)&amp;"")</f>
        <v>Planta Recuperadora de Metales SpA</v>
      </c>
      <c r="S207" s="181" t="str">
        <f t="shared" ca="1" si="30"/>
        <v>CL</v>
      </c>
      <c r="T207" s="181" t="str">
        <f ca="1">IF(B207="","",IF(ISERROR(MATCH($J207,SorP!$B$1:$B$6230,0)),"",INDIRECT("'SorP'!$A$"&amp;MATCH($J207,SorP!$B$1:$B$6230,0))))</f>
        <v>CL-AN</v>
      </c>
      <c r="U207" s="201"/>
      <c r="V207" s="227">
        <f ca="1">IF(C207="",NA(),IF(OR(C207="Smelter not listed",C207="Smelter not yet identified"),MATCH($B207&amp;$D207,'Smelter Look-up'!$J:$J,0),MATCH($B207&amp;$C207,'Smelter Look-up'!$J:$J,0)))</f>
        <v>208</v>
      </c>
      <c r="X207" s="228">
        <f t="shared" ca="1" si="31"/>
        <v>0</v>
      </c>
      <c r="AB207" s="229" t="str">
        <f t="shared" ca="1" si="32"/>
        <v>GoldPlanta Recuperadora de Metales SpA</v>
      </c>
    </row>
    <row r="208" spans="1:28" s="228" customFormat="1" ht="37.799999999999997">
      <c r="A208" s="181" t="s">
        <v>2542</v>
      </c>
      <c r="B208" s="182" t="str">
        <f ca="1">IF(LEN(A208)=0,"",INDEX('Smelter Look-up'!$A:$A,MATCH($A208,'Smelter Look-up'!$E:$E,0)))</f>
        <v>Gold</v>
      </c>
      <c r="C208" s="186" t="str">
        <f ca="1">IF(LEN(A208)=0,"",INDEX('Smelter Look-up'!$C:$C,MATCH($A208,'Smelter Look-up'!$E:$E,0)))</f>
        <v>Safimet S.p.A</v>
      </c>
      <c r="D208" s="233"/>
      <c r="E208" s="182" t="str">
        <f ca="1">IF(ISERROR($V208),"",OFFSET('Smelter Look-up'!$D$4,$V208-4,0)&amp;"")</f>
        <v>ITALY</v>
      </c>
      <c r="F208" s="182" t="str">
        <f ca="1">IF(ISERROR($V208),"",OFFSET('Smelter Look-up'!$E$4,$V208-4,0))</f>
        <v>CID002973</v>
      </c>
      <c r="G208" s="182" t="str">
        <f ca="1">IF(C208=$X$4,IF(ISERROR($V208),"Enter smelter details","RMI"),IF(ISERROR($V208),"",OFFSET('Smelter Look-up'!$F$4,$V208-4,0)))</f>
        <v>RMI</v>
      </c>
      <c r="H208" s="183">
        <f ca="1">IF(ISERROR($V208),"",OFFSET('Smelter Look-up'!$G$4,$V208-4,0))</f>
        <v>0</v>
      </c>
      <c r="I208" s="184" t="str">
        <f ca="1">IF(ISERROR($V208),"",OFFSET('Smelter Look-up'!$H$4,$V208-4,0))</f>
        <v>Arezzo</v>
      </c>
      <c r="J208" s="184" t="str">
        <f ca="1">IF(ISERROR($V208),"",OFFSET('Smelter Look-up'!$I$4,$V208-4,0))</f>
        <v>Toscana</v>
      </c>
      <c r="K208" s="225"/>
      <c r="L208" s="225"/>
      <c r="M208" s="225"/>
      <c r="N208" s="225"/>
      <c r="O208" s="225"/>
      <c r="P208" s="185"/>
      <c r="Q208" s="226"/>
      <c r="R208" s="182" t="str">
        <f ca="1">IF(ISERROR($V208),"",OFFSET('Smelter Look-up'!$C$4,$V208-4,0)&amp;"")</f>
        <v>Safimet S.p.A</v>
      </c>
      <c r="S208" s="181" t="str">
        <f t="shared" ca="1" si="30"/>
        <v>IT</v>
      </c>
      <c r="T208" s="181" t="str">
        <f ca="1">IF(B208="","",IF(ISERROR(MATCH($J208,SorP!$B$1:$B$6230,0)),"",INDIRECT("'SorP'!$A$"&amp;MATCH($J208,SorP!$B$1:$B$6230,0))))</f>
        <v>IT-52</v>
      </c>
      <c r="U208" s="201"/>
      <c r="V208" s="227">
        <f ca="1">IF(C208="",NA(),IF(OR(C208="Smelter not listed",C208="Smelter not yet identified"),MATCH($B208&amp;$D208,'Smelter Look-up'!$J:$J,0),MATCH($B208&amp;$C208,'Smelter Look-up'!$J:$J,0)))</f>
        <v>223</v>
      </c>
      <c r="X208" s="228">
        <f t="shared" ca="1" si="31"/>
        <v>0</v>
      </c>
      <c r="AB208" s="229" t="str">
        <f t="shared" ca="1" si="32"/>
        <v>GoldSafimet S.p.A</v>
      </c>
    </row>
    <row r="209" spans="1:28" s="228" customFormat="1" ht="88.2">
      <c r="A209" s="181" t="s">
        <v>2553</v>
      </c>
      <c r="B209" s="182" t="str">
        <f ca="1">IF(LEN(A209)=0,"",INDEX('Smelter Look-up'!$A:$A,MATCH($A209,'Smelter Look-up'!$E:$E,0)))</f>
        <v>Tin</v>
      </c>
      <c r="C209" s="186" t="str">
        <f ca="1">IF(LEN(A209)=0,"",INDEX('Smelter Look-up'!$C:$C,MATCH($A209,'Smelter Look-up'!$E:$E,0)))</f>
        <v>Guangdong Hanhe Non-Ferrous Metal Co., Ltd.</v>
      </c>
      <c r="D209" s="233"/>
      <c r="E209" s="182" t="str">
        <f ca="1">IF(ISERROR($V209),"",OFFSET('Smelter Look-up'!$D$4,$V209-4,0)&amp;"")</f>
        <v>CHINA</v>
      </c>
      <c r="F209" s="182" t="str">
        <f ca="1">IF(ISERROR($V209),"",OFFSET('Smelter Look-up'!$E$4,$V209-4,0))</f>
        <v>CID003116</v>
      </c>
      <c r="G209" s="182" t="str">
        <f ca="1">IF(C209=$X$4,IF(ISERROR($V209),"Enter smelter details","RMI"),IF(ISERROR($V209),"",OFFSET('Smelter Look-up'!$F$4,$V209-4,0)))</f>
        <v>RMI</v>
      </c>
      <c r="H209" s="183">
        <f ca="1">IF(ISERROR($V209),"",OFFSET('Smelter Look-up'!$G$4,$V209-4,0))</f>
        <v>0</v>
      </c>
      <c r="I209" s="184" t="str">
        <f ca="1">IF(ISERROR($V209),"",OFFSET('Smelter Look-up'!$H$4,$V209-4,0))</f>
        <v>Chaozhou</v>
      </c>
      <c r="J209" s="184" t="str">
        <f ca="1">IF(ISERROR($V209),"",OFFSET('Smelter Look-up'!$I$4,$V209-4,0))</f>
        <v>Guangdong Sheng</v>
      </c>
      <c r="K209" s="225"/>
      <c r="L209" s="225"/>
      <c r="M209" s="225"/>
      <c r="N209" s="225"/>
      <c r="O209" s="225"/>
      <c r="P209" s="185"/>
      <c r="Q209" s="226"/>
      <c r="R209" s="182" t="str">
        <f ca="1">IF(ISERROR($V209),"",OFFSET('Smelter Look-up'!$C$4,$V209-4,0)&amp;"")</f>
        <v>Guangdong Hanhe Non-Ferrous Metal Co., Ltd.</v>
      </c>
      <c r="S209" s="181" t="str">
        <f t="shared" ca="1" si="30"/>
        <v>CN</v>
      </c>
      <c r="T209" s="181" t="str">
        <f ca="1">IF(B209="","",IF(ISERROR(MATCH($J209,SorP!$B$1:$B$6230,0)),"",INDIRECT("'SorP'!$A$"&amp;MATCH($J209,SorP!$B$1:$B$6230,0))))</f>
        <v>CN-GD</v>
      </c>
      <c r="U209" s="201"/>
      <c r="V209" s="227">
        <f ca="1">IF(C209="",NA(),IF(OR(C209="Smelter not listed",C209="Smelter not yet identified"),MATCH($B209&amp;$D209,'Smelter Look-up'!$J:$J,0),MATCH($B209&amp;$C209,'Smelter Look-up'!$J:$J,0)))</f>
        <v>439</v>
      </c>
      <c r="X209" s="228">
        <f t="shared" ca="1" si="31"/>
        <v>0</v>
      </c>
      <c r="AB209" s="229" t="str">
        <f t="shared" ca="1" si="32"/>
        <v>TinGuangdong Hanhe Non-Ferrous Metal Co., Ltd.</v>
      </c>
    </row>
    <row r="210" spans="1:28" s="228" customFormat="1" ht="50.4">
      <c r="A210" s="181" t="s">
        <v>13001</v>
      </c>
      <c r="B210" s="182" t="str">
        <f ca="1">IF(LEN(A210)=0,"",INDEX('Smelter Look-up'!$A:$A,MATCH($A210,'Smelter Look-up'!$E:$E,0)))</f>
        <v>Gold</v>
      </c>
      <c r="C210" s="186" t="str">
        <f ca="1">IF(LEN(A210)=0,"",INDEX('Smelter Look-up'!$C:$C,MATCH($A210,'Smelter Look-up'!$E:$E,0)))</f>
        <v>NH Recytech Company</v>
      </c>
      <c r="D210" s="233"/>
      <c r="E210" s="182" t="str">
        <f ca="1">IF(ISERROR($V210),"",OFFSET('Smelter Look-up'!$D$4,$V210-4,0)&amp;"")</f>
        <v>KOREA, REPUBLIC OF</v>
      </c>
      <c r="F210" s="182" t="str">
        <f ca="1">IF(ISERROR($V210),"",OFFSET('Smelter Look-up'!$E$4,$V210-4,0))</f>
        <v>CID003189</v>
      </c>
      <c r="G210" s="182" t="str">
        <f ca="1">IF(C210=$X$4,IF(ISERROR($V210),"Enter smelter details","RMI"),IF(ISERROR($V210),"",OFFSET('Smelter Look-up'!$F$4,$V210-4,0)))</f>
        <v>RMI</v>
      </c>
      <c r="H210" s="183">
        <f ca="1">IF(ISERROR($V210),"",OFFSET('Smelter Look-up'!$G$4,$V210-4,0))</f>
        <v>0</v>
      </c>
      <c r="I210" s="184" t="str">
        <f ca="1">IF(ISERROR($V210),"",OFFSET('Smelter Look-up'!$H$4,$V210-4,0))</f>
        <v>Pyeongtaek-si</v>
      </c>
      <c r="J210" s="184" t="str">
        <f ca="1">IF(ISERROR($V210),"",OFFSET('Smelter Look-up'!$I$4,$V210-4,0))</f>
        <v>Gyeonggi-do</v>
      </c>
      <c r="K210" s="225"/>
      <c r="L210" s="225"/>
      <c r="M210" s="225"/>
      <c r="N210" s="225"/>
      <c r="O210" s="225"/>
      <c r="P210" s="185"/>
      <c r="Q210" s="226"/>
      <c r="R210" s="182" t="str">
        <f ca="1">IF(ISERROR($V210),"",OFFSET('Smelter Look-up'!$C$4,$V210-4,0)&amp;"")</f>
        <v>NH Recytech Company</v>
      </c>
      <c r="S210" s="181" t="str">
        <f t="shared" ca="1" si="30"/>
        <v>KR</v>
      </c>
      <c r="T210" s="181" t="str">
        <f ca="1">IF(B210="","",IF(ISERROR(MATCH($J210,SorP!$B$1:$B$6230,0)),"",INDIRECT("'SorP'!$A$"&amp;MATCH($J210,SorP!$B$1:$B$6230,0))))</f>
        <v>KR-41</v>
      </c>
      <c r="U210" s="201"/>
      <c r="V210" s="227">
        <f ca="1">IF(C210="",NA(),IF(OR(C210="Smelter not listed",C210="Smelter not yet identified"),MATCH($B210&amp;$D210,'Smelter Look-up'!$J:$J,0),MATCH($B210&amp;$C210,'Smelter Look-up'!$J:$J,0)))</f>
        <v>192</v>
      </c>
      <c r="X210" s="228">
        <f t="shared" ca="1" si="31"/>
        <v>0</v>
      </c>
      <c r="AB210" s="229" t="str">
        <f t="shared" ca="1" si="32"/>
        <v>GoldNH Recytech Company</v>
      </c>
    </row>
    <row r="211" spans="1:28" s="228" customFormat="1" ht="75.599999999999994">
      <c r="A211" s="181" t="s">
        <v>13010</v>
      </c>
      <c r="B211" s="182" t="str">
        <f ca="1">IF(LEN(A211)=0,"",INDEX('Smelter Look-up'!$A:$A,MATCH($A211,'Smelter Look-up'!$E:$E,0)))</f>
        <v>Tin</v>
      </c>
      <c r="C211" s="186" t="str">
        <f ca="1">IF(LEN(A211)=0,"",INDEX('Smelter Look-up'!$C:$C,MATCH($A211,'Smelter Look-up'!$E:$E,0)))</f>
        <v>Chifeng Dajingzi Tin Industry Co., Ltd.</v>
      </c>
      <c r="D211" s="233"/>
      <c r="E211" s="182" t="str">
        <f ca="1">IF(ISERROR($V211),"",OFFSET('Smelter Look-up'!$D$4,$V211-4,0)&amp;"")</f>
        <v>CHINA</v>
      </c>
      <c r="F211" s="182" t="str">
        <f ca="1">IF(ISERROR($V211),"",OFFSET('Smelter Look-up'!$E$4,$V211-4,0))</f>
        <v>CID003190</v>
      </c>
      <c r="G211" s="182" t="str">
        <f ca="1">IF(C211=$X$4,IF(ISERROR($V211),"Enter smelter details","RMI"),IF(ISERROR($V211),"",OFFSET('Smelter Look-up'!$F$4,$V211-4,0)))</f>
        <v>RMI</v>
      </c>
      <c r="H211" s="183">
        <f ca="1">IF(ISERROR($V211),"",OFFSET('Smelter Look-up'!$G$4,$V211-4,0))</f>
        <v>0</v>
      </c>
      <c r="I211" s="184" t="str">
        <f ca="1">IF(ISERROR($V211),"",OFFSET('Smelter Look-up'!$H$4,$V211-4,0))</f>
        <v>Chifeng</v>
      </c>
      <c r="J211" s="184" t="str">
        <f ca="1">IF(ISERROR($V211),"",OFFSET('Smelter Look-up'!$I$4,$V211-4,0))</f>
        <v>Nei Mongol Zizhiqu</v>
      </c>
      <c r="K211" s="225"/>
      <c r="L211" s="225"/>
      <c r="M211" s="225"/>
      <c r="N211" s="225"/>
      <c r="O211" s="225"/>
      <c r="P211" s="185"/>
      <c r="Q211" s="226"/>
      <c r="R211" s="182" t="str">
        <f ca="1">IF(ISERROR($V211),"",OFFSET('Smelter Look-up'!$C$4,$V211-4,0)&amp;"")</f>
        <v>Chifeng Dajingzi Tin Industry Co., Ltd.</v>
      </c>
      <c r="S211" s="181" t="str">
        <f t="shared" ca="1" si="30"/>
        <v>CN</v>
      </c>
      <c r="T211" s="181" t="str">
        <f ca="1">IF(B211="","",IF(ISERROR(MATCH($J211,SorP!$B$1:$B$6230,0)),"",INDIRECT("'SorP'!$A$"&amp;MATCH($J211,SorP!$B$1:$B$6230,0))))</f>
        <v>CN-NM</v>
      </c>
      <c r="U211" s="201"/>
      <c r="V211" s="227">
        <f ca="1">IF(C211="",NA(),IF(OR(C211="Smelter not listed",C211="Smelter not yet identified"),MATCH($B211&amp;$D211,'Smelter Look-up'!$J:$J,0),MATCH($B211&amp;$C211,'Smelter Look-up'!$J:$J,0)))</f>
        <v>400</v>
      </c>
      <c r="X211" s="228">
        <f t="shared" ca="1" si="31"/>
        <v>0</v>
      </c>
      <c r="AB211" s="229" t="str">
        <f t="shared" ca="1" si="32"/>
        <v>TinChifeng Dajingzi Tin Industry Co., Ltd.</v>
      </c>
    </row>
    <row r="212" spans="1:28" s="228" customFormat="1" ht="50.4">
      <c r="A212" s="181" t="s">
        <v>14119</v>
      </c>
      <c r="B212" s="182" t="str">
        <f ca="1">IF(LEN(A212)=0,"",INDEX('Smelter Look-up'!$A:$A,MATCH($A212,'Smelter Look-up'!$E:$E,0)))</f>
        <v>Tin</v>
      </c>
      <c r="C212" s="186" t="str">
        <f ca="1">IF(LEN(A212)=0,"",INDEX('Smelter Look-up'!$C:$C,MATCH($A212,'Smelter Look-up'!$E:$E,0)))</f>
        <v>PT Bangka Serumpun</v>
      </c>
      <c r="D212" s="233"/>
      <c r="E212" s="182" t="str">
        <f ca="1">IF(ISERROR($V212),"",OFFSET('Smelter Look-up'!$D$4,$V212-4,0)&amp;"")</f>
        <v>INDONESIA</v>
      </c>
      <c r="F212" s="182" t="str">
        <f ca="1">IF(ISERROR($V212),"",OFFSET('Smelter Look-up'!$E$4,$V212-4,0))</f>
        <v>CID003205</v>
      </c>
      <c r="G212" s="182" t="str">
        <f ca="1">IF(C212=$X$4,IF(ISERROR($V212),"Enter smelter details","RMI"),IF(ISERROR($V212),"",OFFSET('Smelter Look-up'!$F$4,$V212-4,0)))</f>
        <v>RMI</v>
      </c>
      <c r="H212" s="183">
        <f ca="1">IF(ISERROR($V212),"",OFFSET('Smelter Look-up'!$G$4,$V212-4,0))</f>
        <v>0</v>
      </c>
      <c r="I212" s="184" t="str">
        <f ca="1">IF(ISERROR($V212),"",OFFSET('Smelter Look-up'!$H$4,$V212-4,0))</f>
        <v>Pangkalpinang</v>
      </c>
      <c r="J212" s="184" t="str">
        <f ca="1">IF(ISERROR($V212),"",OFFSET('Smelter Look-up'!$I$4,$V212-4,0))</f>
        <v>Kepulauan Bangka Belitung</v>
      </c>
      <c r="K212" s="225"/>
      <c r="L212" s="225"/>
      <c r="M212" s="225"/>
      <c r="N212" s="225"/>
      <c r="O212" s="225"/>
      <c r="P212" s="185"/>
      <c r="Q212" s="226"/>
      <c r="R212" s="182" t="str">
        <f ca="1">IF(ISERROR($V212),"",OFFSET('Smelter Look-up'!$C$4,$V212-4,0)&amp;"")</f>
        <v>PT Bangka Serumpun</v>
      </c>
      <c r="S212" s="181" t="str">
        <f t="shared" ca="1" si="30"/>
        <v>ID</v>
      </c>
      <c r="T212" s="181" t="str">
        <f ca="1">IF(B212="","",IF(ISERROR(MATCH($J212,SorP!$B$1:$B$6230,0)),"",INDIRECT("'SorP'!$A$"&amp;MATCH($J212,SorP!$B$1:$B$6230,0))))</f>
        <v>ID-BB</v>
      </c>
      <c r="U212" s="201"/>
      <c r="V212" s="227">
        <f ca="1">IF(C212="",NA(),IF(OR(C212="Smelter not listed",C212="Smelter not yet identified"),MATCH($B212&amp;$D212,'Smelter Look-up'!$J:$J,0),MATCH($B212&amp;$C212,'Smelter Look-up'!$J:$J,0)))</f>
        <v>488</v>
      </c>
      <c r="X212" s="228">
        <f t="shared" ca="1" si="31"/>
        <v>0</v>
      </c>
      <c r="AB212" s="229" t="str">
        <f t="shared" ca="1" si="32"/>
        <v>TinPT Bangka Serumpun</v>
      </c>
    </row>
    <row r="213" spans="1:28" s="228" customFormat="1" ht="50.4">
      <c r="A213" s="181" t="s">
        <v>13264</v>
      </c>
      <c r="B213" s="182" t="str">
        <f ca="1">IF(LEN(A213)=0,"",INDEX('Smelter Look-up'!$A:$A,MATCH($A213,'Smelter Look-up'!$E:$E,0)))</f>
        <v>Tin</v>
      </c>
      <c r="C213" s="186" t="str">
        <f ca="1">IF(LEN(A213)=0,"",INDEX('Smelter Look-up'!$C:$C,MATCH($A213,'Smelter Look-up'!$E:$E,0)))</f>
        <v>Tin Technology &amp; Refining</v>
      </c>
      <c r="D213" s="233"/>
      <c r="E213" s="182" t="str">
        <f ca="1">IF(ISERROR($V213),"",OFFSET('Smelter Look-up'!$D$4,$V213-4,0)&amp;"")</f>
        <v>UNITED STATES OF AMERICA</v>
      </c>
      <c r="F213" s="182" t="str">
        <f ca="1">IF(ISERROR($V213),"",OFFSET('Smelter Look-up'!$E$4,$V213-4,0))</f>
        <v>CID003325</v>
      </c>
      <c r="G213" s="182" t="str">
        <f ca="1">IF(C213=$X$4,IF(ISERROR($V213),"Enter smelter details","RMI"),IF(ISERROR($V213),"",OFFSET('Smelter Look-up'!$F$4,$V213-4,0)))</f>
        <v>RMI</v>
      </c>
      <c r="H213" s="183">
        <f ca="1">IF(ISERROR($V213),"",OFFSET('Smelter Look-up'!$G$4,$V213-4,0))</f>
        <v>0</v>
      </c>
      <c r="I213" s="184" t="str">
        <f ca="1">IF(ISERROR($V213),"",OFFSET('Smelter Look-up'!$H$4,$V213-4,0))</f>
        <v>West Chester</v>
      </c>
      <c r="J213" s="184" t="str">
        <f ca="1">IF(ISERROR($V213),"",OFFSET('Smelter Look-up'!$I$4,$V213-4,0))</f>
        <v>Pennsylvania</v>
      </c>
      <c r="K213" s="225"/>
      <c r="L213" s="225"/>
      <c r="M213" s="225"/>
      <c r="N213" s="225"/>
      <c r="O213" s="225"/>
      <c r="P213" s="185"/>
      <c r="Q213" s="226"/>
      <c r="R213" s="182" t="str">
        <f ca="1">IF(ISERROR($V213),"",OFFSET('Smelter Look-up'!$C$4,$V213-4,0)&amp;"")</f>
        <v>Tin Technology &amp; Refining</v>
      </c>
      <c r="S213" s="181" t="str">
        <f t="shared" ca="1" si="30"/>
        <v>US</v>
      </c>
      <c r="T213" s="181" t="str">
        <f ca="1">IF(B213="","",IF(ISERROR(MATCH($J213,SorP!$B$1:$B$6230,0)),"",INDIRECT("'SorP'!$A$"&amp;MATCH($J213,SorP!$B$1:$B$6230,0))))</f>
        <v>US-PA</v>
      </c>
      <c r="U213" s="201"/>
      <c r="V213" s="227">
        <f ca="1">IF(C213="",NA(),IF(OR(C213="Smelter not listed",C213="Smelter not yet identified"),MATCH($B213&amp;$D213,'Smelter Look-up'!$J:$J,0),MATCH($B213&amp;$C213,'Smelter Look-up'!$J:$J,0)))</f>
        <v>527</v>
      </c>
      <c r="X213" s="228">
        <f t="shared" ca="1" si="31"/>
        <v>0</v>
      </c>
      <c r="AB213" s="229" t="str">
        <f t="shared" ca="1" si="32"/>
        <v>TinTin Technology &amp; Refining</v>
      </c>
    </row>
    <row r="214" spans="1:28" s="228" customFormat="1" ht="63">
      <c r="A214" s="181" t="s">
        <v>13884</v>
      </c>
      <c r="B214" s="182" t="str">
        <f ca="1">IF(LEN(A214)=0,"",INDEX('Smelter Look-up'!$A:$A,MATCH($A214,'Smelter Look-up'!$E:$E,0)))</f>
        <v>Tin</v>
      </c>
      <c r="C214" s="186" t="str">
        <f ca="1">IF(LEN(A214)=0,"",INDEX('Smelter Look-up'!$C:$C,MATCH($A214,'Smelter Look-up'!$E:$E,0)))</f>
        <v>Ma'anshan Weitai Tin Co., Ltd.</v>
      </c>
      <c r="D214" s="233"/>
      <c r="E214" s="182" t="str">
        <f ca="1">IF(ISERROR($V214),"",OFFSET('Smelter Look-up'!$D$4,$V214-4,0)&amp;"")</f>
        <v>CHINA</v>
      </c>
      <c r="F214" s="182" t="str">
        <f ca="1">IF(ISERROR($V214),"",OFFSET('Smelter Look-up'!$E$4,$V214-4,0))</f>
        <v>CID003379</v>
      </c>
      <c r="G214" s="182" t="str">
        <f ca="1">IF(C214=$X$4,IF(ISERROR($V214),"Enter smelter details","RMI"),IF(ISERROR($V214),"",OFFSET('Smelter Look-up'!$F$4,$V214-4,0)))</f>
        <v>RMI</v>
      </c>
      <c r="H214" s="183">
        <f ca="1">IF(ISERROR($V214),"",OFFSET('Smelter Look-up'!$G$4,$V214-4,0))</f>
        <v>0</v>
      </c>
      <c r="I214" s="184" t="str">
        <f ca="1">IF(ISERROR($V214),"",OFFSET('Smelter Look-up'!$H$4,$V214-4,0))</f>
        <v>Maanshan</v>
      </c>
      <c r="J214" s="184" t="str">
        <f ca="1">IF(ISERROR($V214),"",OFFSET('Smelter Look-up'!$I$4,$V214-4,0))</f>
        <v>Anhui Sheng</v>
      </c>
      <c r="K214" s="225"/>
      <c r="L214" s="225"/>
      <c r="M214" s="225"/>
      <c r="N214" s="225"/>
      <c r="O214" s="225"/>
      <c r="P214" s="185"/>
      <c r="Q214" s="226"/>
      <c r="R214" s="182" t="str">
        <f ca="1">IF(ISERROR($V214),"",OFFSET('Smelter Look-up'!$C$4,$V214-4,0)&amp;"")</f>
        <v>Ma'anshan Weitai Tin Co., Ltd.</v>
      </c>
      <c r="S214" s="181" t="str">
        <f t="shared" ca="1" si="30"/>
        <v>CN</v>
      </c>
      <c r="T214" s="181" t="str">
        <f ca="1">IF(B214="","",IF(ISERROR(MATCH($J214,SorP!$B$1:$B$6230,0)),"",INDIRECT("'SorP'!$A$"&amp;MATCH($J214,SorP!$B$1:$B$6230,0))))</f>
        <v>CN-AH</v>
      </c>
      <c r="U214" s="201"/>
      <c r="V214" s="227">
        <f ca="1">IF(C214="",NA(),IF(OR(C214="Smelter not listed",C214="Smelter not yet identified"),MATCH($B214&amp;$D214,'Smelter Look-up'!$J:$J,0),MATCH($B214&amp;$C214,'Smelter Look-up'!$J:$J,0)))</f>
        <v>455</v>
      </c>
      <c r="X214" s="228">
        <f t="shared" ca="1" si="31"/>
        <v>0</v>
      </c>
      <c r="AB214" s="229" t="str">
        <f t="shared" ca="1" si="32"/>
        <v>TinMa'anshan Weitai Tin Co., Ltd.</v>
      </c>
    </row>
    <row r="215" spans="1:28" s="228" customFormat="1" ht="50.4">
      <c r="A215" s="181" t="s">
        <v>15217</v>
      </c>
      <c r="B215" s="182" t="str">
        <f ca="1">IF(LEN(A215)=0,"",INDEX('Smelter Look-up'!$A:$A,MATCH($A215,'Smelter Look-up'!$E:$E,0)))</f>
        <v>Tin</v>
      </c>
      <c r="C215" s="186" t="str">
        <f ca="1">IF(LEN(A215)=0,"",INDEX('Smelter Look-up'!$C:$C,MATCH($A215,'Smelter Look-up'!$E:$E,0)))</f>
        <v>PT Rajawali Rimba Perkasa</v>
      </c>
      <c r="D215" s="233"/>
      <c r="E215" s="182" t="str">
        <f ca="1">IF(ISERROR($V215),"",OFFSET('Smelter Look-up'!$D$4,$V215-4,0)&amp;"")</f>
        <v>INDONESIA</v>
      </c>
      <c r="F215" s="182" t="str">
        <f ca="1">IF(ISERROR($V215),"",OFFSET('Smelter Look-up'!$E$4,$V215-4,0))</f>
        <v>CID003381</v>
      </c>
      <c r="G215" s="182" t="str">
        <f ca="1">IF(C215=$X$4,IF(ISERROR($V215),"Enter smelter details","RMI"),IF(ISERROR($V215),"",OFFSET('Smelter Look-up'!$F$4,$V215-4,0)))</f>
        <v>RMI</v>
      </c>
      <c r="H215" s="183">
        <f ca="1">IF(ISERROR($V215),"",OFFSET('Smelter Look-up'!$G$4,$V215-4,0))</f>
        <v>0</v>
      </c>
      <c r="I215" s="184" t="str">
        <f ca="1">IF(ISERROR($V215),"",OFFSET('Smelter Look-up'!$H$4,$V215-4,0))</f>
        <v>Tukak Sadai</v>
      </c>
      <c r="J215" s="184" t="str">
        <f ca="1">IF(ISERROR($V215),"",OFFSET('Smelter Look-up'!$I$4,$V215-4,0))</f>
        <v>Kepulauan Bangka Belitung</v>
      </c>
      <c r="K215" s="225"/>
      <c r="L215" s="225"/>
      <c r="M215" s="225"/>
      <c r="N215" s="225"/>
      <c r="O215" s="225"/>
      <c r="P215" s="185"/>
      <c r="Q215" s="226"/>
      <c r="R215" s="182" t="str">
        <f ca="1">IF(ISERROR($V215),"",OFFSET('Smelter Look-up'!$C$4,$V215-4,0)&amp;"")</f>
        <v>PT Rajawali Rimba Perkasa</v>
      </c>
      <c r="S215" s="181" t="str">
        <f t="shared" ca="1" si="30"/>
        <v>ID</v>
      </c>
      <c r="T215" s="181" t="str">
        <f ca="1">IF(B215="","",IF(ISERROR(MATCH($J215,SorP!$B$1:$B$6230,0)),"",INDIRECT("'SorP'!$A$"&amp;MATCH($J215,SorP!$B$1:$B$6230,0))))</f>
        <v>ID-BB</v>
      </c>
      <c r="U215" s="201"/>
      <c r="V215" s="227">
        <f ca="1">IF(C215="",NA(),IF(OR(C215="Smelter not listed",C215="Smelter not yet identified"),MATCH($B215&amp;$D215,'Smelter Look-up'!$J:$J,0),MATCH($B215&amp;$C215,'Smelter Look-up'!$J:$J,0)))</f>
        <v>501</v>
      </c>
      <c r="X215" s="228">
        <f t="shared" ca="1" si="31"/>
        <v>0</v>
      </c>
      <c r="AB215" s="229" t="str">
        <f t="shared" ca="1" si="32"/>
        <v>TinPT Rajawali Rimba Perkasa</v>
      </c>
    </row>
    <row r="216" spans="1:28" s="228" customFormat="1" ht="37.799999999999997">
      <c r="A216" s="181" t="s">
        <v>13957</v>
      </c>
      <c r="B216" s="182" t="str">
        <f ca="1">IF(LEN(A216)=0,"",INDEX('Smelter Look-up'!$A:$A,MATCH($A216,'Smelter Look-up'!$E:$E,0)))</f>
        <v>Tin</v>
      </c>
      <c r="C216" s="186" t="str">
        <f ca="1">IF(LEN(A216)=0,"",INDEX('Smelter Look-up'!$C:$C,MATCH($A216,'Smelter Look-up'!$E:$E,0)))</f>
        <v>Luna Smelter, Ltd.</v>
      </c>
      <c r="D216" s="233"/>
      <c r="E216" s="182" t="str">
        <f ca="1">IF(ISERROR($V216),"",OFFSET('Smelter Look-up'!$D$4,$V216-4,0)&amp;"")</f>
        <v>RWANDA</v>
      </c>
      <c r="F216" s="182" t="str">
        <f ca="1">IF(ISERROR($V216),"",OFFSET('Smelter Look-up'!$E$4,$V216-4,0))</f>
        <v>CID003387</v>
      </c>
      <c r="G216" s="182" t="str">
        <f ca="1">IF(C216=$X$4,IF(ISERROR($V216),"Enter smelter details","RMI"),IF(ISERROR($V216),"",OFFSET('Smelter Look-up'!$F$4,$V216-4,0)))</f>
        <v>RMI</v>
      </c>
      <c r="H216" s="183">
        <f ca="1">IF(ISERROR($V216),"",OFFSET('Smelter Look-up'!$G$4,$V216-4,0))</f>
        <v>0</v>
      </c>
      <c r="I216" s="184" t="str">
        <f ca="1">IF(ISERROR($V216),"",OFFSET('Smelter Look-up'!$H$4,$V216-4,0))</f>
        <v>Kigali</v>
      </c>
      <c r="J216" s="184" t="str">
        <f ca="1">IF(ISERROR($V216),"",OFFSET('Smelter Look-up'!$I$4,$V216-4,0))</f>
        <v>City of Kigali</v>
      </c>
      <c r="K216" s="225"/>
      <c r="L216" s="225"/>
      <c r="M216" s="225"/>
      <c r="N216" s="225"/>
      <c r="O216" s="225"/>
      <c r="P216" s="185"/>
      <c r="Q216" s="226"/>
      <c r="R216" s="182" t="str">
        <f ca="1">IF(ISERROR($V216),"",OFFSET('Smelter Look-up'!$C$4,$V216-4,0)&amp;"")</f>
        <v>Luna Smelter, Ltd.</v>
      </c>
      <c r="S216" s="181" t="str">
        <f t="shared" ca="1" si="30"/>
        <v>RW</v>
      </c>
      <c r="T216" s="181" t="str">
        <f ca="1">IF(B216="","",IF(ISERROR(MATCH($J216,SorP!$B$1:$B$6230,0)),"",INDIRECT("'SorP'!$A$"&amp;MATCH($J216,SorP!$B$1:$B$6230,0))))</f>
        <v>RW-01</v>
      </c>
      <c r="U216" s="201"/>
      <c r="V216" s="227">
        <f ca="1">IF(C216="",NA(),IF(OR(C216="Smelter not listed",C216="Smelter not yet identified"),MATCH($B216&amp;$D216,'Smelter Look-up'!$J:$J,0),MATCH($B216&amp;$C216,'Smelter Look-up'!$J:$J,0)))</f>
        <v>454</v>
      </c>
      <c r="X216" s="228">
        <f t="shared" ca="1" si="31"/>
        <v>0</v>
      </c>
      <c r="AB216" s="229" t="str">
        <f t="shared" ca="1" si="32"/>
        <v>TinLuna Smelter, Ltd.</v>
      </c>
    </row>
    <row r="217" spans="1:28" s="228" customFormat="1" ht="37.799999999999997">
      <c r="A217" s="181" t="s">
        <v>13904</v>
      </c>
      <c r="B217" s="182" t="str">
        <f ca="1">IF(LEN(A217)=0,"",INDEX('Smelter Look-up'!$A:$A,MATCH($A217,'Smelter Look-up'!$E:$E,0)))</f>
        <v>Tungsten</v>
      </c>
      <c r="C217" s="186" t="str">
        <f ca="1">IF(LEN(A217)=0,"",INDEX('Smelter Look-up'!$C:$C,MATCH($A217,'Smelter Look-up'!$E:$E,0)))</f>
        <v>KGETS Co., Ltd.</v>
      </c>
      <c r="D217" s="233"/>
      <c r="E217" s="182" t="str">
        <f ca="1">IF(ISERROR($V217),"",OFFSET('Smelter Look-up'!$D$4,$V217-4,0)&amp;"")</f>
        <v>KOREA, REPUBLIC OF</v>
      </c>
      <c r="F217" s="182" t="str">
        <f ca="1">IF(ISERROR($V217),"",OFFSET('Smelter Look-up'!$E$4,$V217-4,0))</f>
        <v>CID003388</v>
      </c>
      <c r="G217" s="182" t="str">
        <f ca="1">IF(C217=$X$4,IF(ISERROR($V217),"Enter smelter details","RMI"),IF(ISERROR($V217),"",OFFSET('Smelter Look-up'!$F$4,$V217-4,0)))</f>
        <v>RMI</v>
      </c>
      <c r="H217" s="183">
        <f ca="1">IF(ISERROR($V217),"",OFFSET('Smelter Look-up'!$G$4,$V217-4,0))</f>
        <v>0</v>
      </c>
      <c r="I217" s="184" t="str">
        <f ca="1">IF(ISERROR($V217),"",OFFSET('Smelter Look-up'!$H$4,$V217-4,0))</f>
        <v>Siheung-si</v>
      </c>
      <c r="J217" s="184" t="str">
        <f ca="1">IF(ISERROR($V217),"",OFFSET('Smelter Look-up'!$I$4,$V217-4,0))</f>
        <v>Gyeonggi-do</v>
      </c>
      <c r="K217" s="225"/>
      <c r="L217" s="225"/>
      <c r="M217" s="225"/>
      <c r="N217" s="225"/>
      <c r="O217" s="225"/>
      <c r="P217" s="185"/>
      <c r="Q217" s="226"/>
      <c r="R217" s="182" t="str">
        <f ca="1">IF(ISERROR($V217),"",OFFSET('Smelter Look-up'!$C$4,$V217-4,0)&amp;"")</f>
        <v>KGETS Co., Ltd.</v>
      </c>
      <c r="S217" s="181" t="str">
        <f t="shared" ca="1" si="30"/>
        <v>KR</v>
      </c>
      <c r="T217" s="181" t="str">
        <f ca="1">IF(B217="","",IF(ISERROR(MATCH($J217,SorP!$B$1:$B$6230,0)),"",INDIRECT("'SorP'!$A$"&amp;MATCH($J217,SorP!$B$1:$B$6230,0))))</f>
        <v>KR-41</v>
      </c>
      <c r="U217" s="201"/>
      <c r="V217" s="227">
        <f ca="1">IF(C217="",NA(),IF(OR(C217="Smelter not listed",C217="Smelter not yet identified"),MATCH($B217&amp;$D217,'Smelter Look-up'!$J:$J,0),MATCH($B217&amp;$C217,'Smelter Look-up'!$J:$J,0)))</f>
        <v>605</v>
      </c>
      <c r="X217" s="228">
        <f t="shared" ca="1" si="31"/>
        <v>0</v>
      </c>
      <c r="AB217" s="229" t="str">
        <f t="shared" ca="1" si="32"/>
        <v>TungstenKGETS Co., Ltd.</v>
      </c>
    </row>
    <row r="218" spans="1:28" s="228" customFormat="1" ht="75.599999999999994">
      <c r="A218" s="181" t="s">
        <v>13899</v>
      </c>
      <c r="B218" s="182" t="str">
        <f ca="1">IF(LEN(A218)=0,"",INDEX('Smelter Look-up'!$A:$A,MATCH($A218,'Smelter Look-up'!$E:$E,0)))</f>
        <v>Tungsten</v>
      </c>
      <c r="C218" s="186" t="str">
        <f ca="1">IF(LEN(A218)=0,"",INDEX('Smelter Look-up'!$C:$C,MATCH($A218,'Smelter Look-up'!$E:$E,0)))</f>
        <v>Fujian Ganmin RareMetal Co., Ltd.</v>
      </c>
      <c r="D218" s="233"/>
      <c r="E218" s="182" t="str">
        <f ca="1">IF(ISERROR($V218),"",OFFSET('Smelter Look-up'!$D$4,$V218-4,0)&amp;"")</f>
        <v>CHINA</v>
      </c>
      <c r="F218" s="182" t="str">
        <f ca="1">IF(ISERROR($V218),"",OFFSET('Smelter Look-up'!$E$4,$V218-4,0))</f>
        <v>CID003401</v>
      </c>
      <c r="G218" s="182" t="str">
        <f ca="1">IF(C218=$X$4,IF(ISERROR($V218),"Enter smelter details","RMI"),IF(ISERROR($V218),"",OFFSET('Smelter Look-up'!$F$4,$V218-4,0)))</f>
        <v>RMI</v>
      </c>
      <c r="H218" s="183">
        <f ca="1">IF(ISERROR($V218),"",OFFSET('Smelter Look-up'!$G$4,$V218-4,0))</f>
        <v>0</v>
      </c>
      <c r="I218" s="184" t="str">
        <f ca="1">IF(ISERROR($V218),"",OFFSET('Smelter Look-up'!$H$4,$V218-4,0))</f>
        <v>Longyan</v>
      </c>
      <c r="J218" s="184" t="str">
        <f ca="1">IF(ISERROR($V218),"",OFFSET('Smelter Look-up'!$I$4,$V218-4,0))</f>
        <v>Fujian Sheng</v>
      </c>
      <c r="K218" s="225"/>
      <c r="L218" s="225"/>
      <c r="M218" s="225"/>
      <c r="N218" s="225"/>
      <c r="O218" s="225"/>
      <c r="P218" s="185"/>
      <c r="Q218" s="226"/>
      <c r="R218" s="182" t="str">
        <f ca="1">IF(ISERROR($V218),"",OFFSET('Smelter Look-up'!$C$4,$V218-4,0)&amp;"")</f>
        <v>Fujian Ganmin RareMetal Co., Ltd.</v>
      </c>
      <c r="S218" s="181" t="str">
        <f t="shared" ca="1" si="30"/>
        <v>CN</v>
      </c>
      <c r="T218" s="181" t="str">
        <f ca="1">IF(B218="","",IF(ISERROR(MATCH($J218,SorP!$B$1:$B$6230,0)),"",INDIRECT("'SorP'!$A$"&amp;MATCH($J218,SorP!$B$1:$B$6230,0))))</f>
        <v>CN-FJ</v>
      </c>
      <c r="U218" s="201"/>
      <c r="V218" s="227">
        <f ca="1">IF(C218="",NA(),IF(OR(C218="Smelter not listed",C218="Smelter not yet identified"),MATCH($B218&amp;$D218,'Smelter Look-up'!$J:$J,0),MATCH($B218&amp;$C218,'Smelter Look-up'!$J:$J,0)))</f>
        <v>573</v>
      </c>
      <c r="X218" s="228">
        <f t="shared" ca="1" si="31"/>
        <v>0</v>
      </c>
      <c r="AB218" s="229" t="str">
        <f t="shared" ca="1" si="32"/>
        <v>TungstenFujian Ganmin RareMetal Co., Ltd.</v>
      </c>
    </row>
    <row r="219" spans="1:28" s="228" customFormat="1" ht="50.4">
      <c r="A219" s="181" t="s">
        <v>13906</v>
      </c>
      <c r="B219" s="182" t="str">
        <f ca="1">IF(LEN(A219)=0,"",INDEX('Smelter Look-up'!$A:$A,MATCH($A219,'Smelter Look-up'!$E:$E,0)))</f>
        <v>Tungsten</v>
      </c>
      <c r="C219" s="186" t="str">
        <f ca="1">IF(LEN(A219)=0,"",INDEX('Smelter Look-up'!$C:$C,MATCH($A219,'Smelter Look-up'!$E:$E,0)))</f>
        <v>Lianyou Metals Co., Ltd.</v>
      </c>
      <c r="D219" s="233"/>
      <c r="E219" s="182" t="str">
        <f ca="1">IF(ISERROR($V219),"",OFFSET('Smelter Look-up'!$D$4,$V219-4,0)&amp;"")</f>
        <v>TAIWAN, PROVINCE OF CHINA</v>
      </c>
      <c r="F219" s="182" t="str">
        <f ca="1">IF(ISERROR($V219),"",OFFSET('Smelter Look-up'!$E$4,$V219-4,0))</f>
        <v>CID003407</v>
      </c>
      <c r="G219" s="182" t="str">
        <f ca="1">IF(C219=$X$4,IF(ISERROR($V219),"Enter smelter details","RMI"),IF(ISERROR($V219),"",OFFSET('Smelter Look-up'!$F$4,$V219-4,0)))</f>
        <v>RMI</v>
      </c>
      <c r="H219" s="183">
        <f ca="1">IF(ISERROR($V219),"",OFFSET('Smelter Look-up'!$G$4,$V219-4,0))</f>
        <v>0</v>
      </c>
      <c r="I219" s="184" t="str">
        <f ca="1">IF(ISERROR($V219),"",OFFSET('Smelter Look-up'!$H$4,$V219-4,0))</f>
        <v>Fangliao</v>
      </c>
      <c r="J219" s="184" t="str">
        <f ca="1">IF(ISERROR($V219),"",OFFSET('Smelter Look-up'!$I$4,$V219-4,0))</f>
        <v>Pingtung</v>
      </c>
      <c r="K219" s="225"/>
      <c r="L219" s="225"/>
      <c r="M219" s="225"/>
      <c r="N219" s="225"/>
      <c r="O219" s="225"/>
      <c r="P219" s="185"/>
      <c r="Q219" s="226"/>
      <c r="R219" s="182" t="str">
        <f ca="1">IF(ISERROR($V219),"",OFFSET('Smelter Look-up'!$C$4,$V219-4,0)&amp;"")</f>
        <v>Lianyou Metals Co., Ltd.</v>
      </c>
      <c r="S219" s="181" t="str">
        <f t="shared" ca="1" si="30"/>
        <v>TW</v>
      </c>
      <c r="T219" s="181" t="str">
        <f ca="1">IF(B219="","",IF(ISERROR(MATCH($J219,SorP!$B$1:$B$6230,0)),"",INDIRECT("'SorP'!$A$"&amp;MATCH($J219,SorP!$B$1:$B$6230,0))))</f>
        <v>TW-PIF</v>
      </c>
      <c r="U219" s="201"/>
      <c r="V219" s="227">
        <f ca="1">IF(C219="",NA(),IF(OR(C219="Smelter not listed",C219="Smelter not yet identified"),MATCH($B219&amp;$D219,'Smelter Look-up'!$J:$J,0),MATCH($B219&amp;$C219,'Smelter Look-up'!$J:$J,0)))</f>
        <v>606</v>
      </c>
      <c r="X219" s="228">
        <f t="shared" ca="1" si="31"/>
        <v>0</v>
      </c>
      <c r="AB219" s="229" t="str">
        <f t="shared" ca="1" si="32"/>
        <v>TungstenLianyou Metals Co., Ltd.</v>
      </c>
    </row>
    <row r="220" spans="1:28" s="228" customFormat="1" ht="88.2">
      <c r="A220" s="181" t="s">
        <v>13951</v>
      </c>
      <c r="B220" s="182" t="str">
        <f ca="1">IF(LEN(A220)=0,"",INDEX('Smelter Look-up'!$A:$A,MATCH($A220,'Smelter Look-up'!$E:$E,0)))</f>
        <v>Gold</v>
      </c>
      <c r="C220" s="186" t="str">
        <f ca="1">IF(LEN(A220)=0,"",INDEX('Smelter Look-up'!$C:$C,MATCH($A220,'Smelter Look-up'!$E:$E,0)))</f>
        <v>Eco-System Recycling Co., Ltd. North Plant</v>
      </c>
      <c r="D220" s="233"/>
      <c r="E220" s="182" t="str">
        <f ca="1">IF(ISERROR($V220),"",OFFSET('Smelter Look-up'!$D$4,$V220-4,0)&amp;"")</f>
        <v>JAPAN</v>
      </c>
      <c r="F220" s="182" t="str">
        <f ca="1">IF(ISERROR($V220),"",OFFSET('Smelter Look-up'!$E$4,$V220-4,0))</f>
        <v>CID003424</v>
      </c>
      <c r="G220" s="182" t="str">
        <f ca="1">IF(C220=$X$4,IF(ISERROR($V220),"Enter smelter details","RMI"),IF(ISERROR($V220),"",OFFSET('Smelter Look-up'!$F$4,$V220-4,0)))</f>
        <v>RMI</v>
      </c>
      <c r="H220" s="183">
        <f ca="1">IF(ISERROR($V220),"",OFFSET('Smelter Look-up'!$G$4,$V220-4,0))</f>
        <v>0</v>
      </c>
      <c r="I220" s="184" t="str">
        <f ca="1">IF(ISERROR($V220),"",OFFSET('Smelter Look-up'!$H$4,$V220-4,0))</f>
        <v>Kazuno</v>
      </c>
      <c r="J220" s="184" t="str">
        <f ca="1">IF(ISERROR($V220),"",OFFSET('Smelter Look-up'!$I$4,$V220-4,0))</f>
        <v>Akita</v>
      </c>
      <c r="K220" s="225"/>
      <c r="L220" s="225"/>
      <c r="M220" s="225"/>
      <c r="N220" s="225"/>
      <c r="O220" s="225"/>
      <c r="P220" s="185"/>
      <c r="Q220" s="226"/>
      <c r="R220" s="182" t="str">
        <f ca="1">IF(ISERROR($V220),"",OFFSET('Smelter Look-up'!$C$4,$V220-4,0)&amp;"")</f>
        <v>Eco-System Recycling Co., Ltd. North Plant</v>
      </c>
      <c r="S220" s="181" t="str">
        <f t="shared" ca="1" si="30"/>
        <v>JP</v>
      </c>
      <c r="T220" s="181" t="str">
        <f ca="1">IF(B220="","",IF(ISERROR(MATCH($J220,SorP!$B$1:$B$6230,0)),"",INDIRECT("'SorP'!$A$"&amp;MATCH($J220,SorP!$B$1:$B$6230,0))))</f>
        <v>JP-05</v>
      </c>
      <c r="U220" s="201"/>
      <c r="V220" s="227">
        <f ca="1">IF(C220="",NA(),IF(OR(C220="Smelter not listed",C220="Smelter not yet identified"),MATCH($B220&amp;$D220,'Smelter Look-up'!$J:$J,0),MATCH($B220&amp;$C220,'Smelter Look-up'!$J:$J,0)))</f>
        <v>74</v>
      </c>
      <c r="X220" s="228">
        <f t="shared" ca="1" si="31"/>
        <v>0</v>
      </c>
      <c r="AB220" s="229" t="str">
        <f t="shared" ca="1" si="32"/>
        <v>GoldEco-System Recycling Co., Ltd. North Plant</v>
      </c>
    </row>
    <row r="221" spans="1:28" s="228" customFormat="1" ht="88.2">
      <c r="A221" s="181" t="s">
        <v>13952</v>
      </c>
      <c r="B221" s="182" t="str">
        <f ca="1">IF(LEN(A221)=0,"",INDEX('Smelter Look-up'!$A:$A,MATCH($A221,'Smelter Look-up'!$E:$E,0)))</f>
        <v>Gold</v>
      </c>
      <c r="C221" s="186" t="str">
        <f ca="1">IF(LEN(A221)=0,"",INDEX('Smelter Look-up'!$C:$C,MATCH($A221,'Smelter Look-up'!$E:$E,0)))</f>
        <v>Eco-System Recycling Co., Ltd. West Plant</v>
      </c>
      <c r="D221" s="233"/>
      <c r="E221" s="182" t="str">
        <f ca="1">IF(ISERROR($V221),"",OFFSET('Smelter Look-up'!$D$4,$V221-4,0)&amp;"")</f>
        <v>JAPAN</v>
      </c>
      <c r="F221" s="182" t="str">
        <f ca="1">IF(ISERROR($V221),"",OFFSET('Smelter Look-up'!$E$4,$V221-4,0))</f>
        <v>CID003425</v>
      </c>
      <c r="G221" s="182" t="str">
        <f ca="1">IF(C221=$X$4,IF(ISERROR($V221),"Enter smelter details","RMI"),IF(ISERROR($V221),"",OFFSET('Smelter Look-up'!$F$4,$V221-4,0)))</f>
        <v>RMI</v>
      </c>
      <c r="H221" s="183">
        <f ca="1">IF(ISERROR($V221),"",OFFSET('Smelter Look-up'!$G$4,$V221-4,0))</f>
        <v>0</v>
      </c>
      <c r="I221" s="184" t="str">
        <f ca="1">IF(ISERROR($V221),"",OFFSET('Smelter Look-up'!$H$4,$V221-4,0))</f>
        <v>Okayama</v>
      </c>
      <c r="J221" s="184" t="str">
        <f ca="1">IF(ISERROR($V221),"",OFFSET('Smelter Look-up'!$I$4,$V221-4,0))</f>
        <v>Okayama</v>
      </c>
      <c r="K221" s="225"/>
      <c r="L221" s="225"/>
      <c r="M221" s="225"/>
      <c r="N221" s="225"/>
      <c r="O221" s="225"/>
      <c r="P221" s="185"/>
      <c r="Q221" s="226"/>
      <c r="R221" s="182" t="str">
        <f ca="1">IF(ISERROR($V221),"",OFFSET('Smelter Look-up'!$C$4,$V221-4,0)&amp;"")</f>
        <v>Eco-System Recycling Co., Ltd. West Plant</v>
      </c>
      <c r="S221" s="181" t="str">
        <f t="shared" ca="1" si="30"/>
        <v>JP</v>
      </c>
      <c r="T221" s="181" t="str">
        <f ca="1">IF(B221="","",IF(ISERROR(MATCH($J221,SorP!$B$1:$B$6230,0)),"",INDIRECT("'SorP'!$A$"&amp;MATCH($J221,SorP!$B$1:$B$6230,0))))</f>
        <v>JP-33</v>
      </c>
      <c r="U221" s="201"/>
      <c r="V221" s="227">
        <f ca="1">IF(C221="",NA(),IF(OR(C221="Smelter not listed",C221="Smelter not yet identified"),MATCH($B221&amp;$D221,'Smelter Look-up'!$J:$J,0),MATCH($B221&amp;$C221,'Smelter Look-up'!$J:$J,0)))</f>
        <v>75</v>
      </c>
      <c r="X221" s="228">
        <f t="shared" ca="1" si="31"/>
        <v>0</v>
      </c>
      <c r="AB221" s="229" t="str">
        <f t="shared" ca="1" si="32"/>
        <v>GoldEco-System Recycling Co., Ltd. West Plant</v>
      </c>
    </row>
    <row r="222" spans="1:28" s="228" customFormat="1" ht="63">
      <c r="A222" s="181" t="s">
        <v>13958</v>
      </c>
      <c r="B222" s="182" t="str">
        <f ca="1">IF(LEN(A222)=0,"",INDEX('Smelter Look-up'!$A:$A,MATCH($A222,'Smelter Look-up'!$E:$E,0)))</f>
        <v>Tin</v>
      </c>
      <c r="C222" s="186" t="str">
        <f ca="1">IF(LEN(A222)=0,"",INDEX('Smelter Look-up'!$C:$C,MATCH($A222,'Smelter Look-up'!$E:$E,0)))</f>
        <v>PT Mitra Sukses Globalindo</v>
      </c>
      <c r="D222" s="233"/>
      <c r="E222" s="182" t="str">
        <f ca="1">IF(ISERROR($V222),"",OFFSET('Smelter Look-up'!$D$4,$V222-4,0)&amp;"")</f>
        <v>INDONESIA</v>
      </c>
      <c r="F222" s="182" t="str">
        <f ca="1">IF(ISERROR($V222),"",OFFSET('Smelter Look-up'!$E$4,$V222-4,0))</f>
        <v>CID003449</v>
      </c>
      <c r="G222" s="182" t="str">
        <f ca="1">IF(C222=$X$4,IF(ISERROR($V222),"Enter smelter details","RMI"),IF(ISERROR($V222),"",OFFSET('Smelter Look-up'!$F$4,$V222-4,0)))</f>
        <v>RMI</v>
      </c>
      <c r="H222" s="183">
        <f ca="1">IF(ISERROR($V222),"",OFFSET('Smelter Look-up'!$G$4,$V222-4,0))</f>
        <v>0</v>
      </c>
      <c r="I222" s="184" t="str">
        <f ca="1">IF(ISERROR($V222),"",OFFSET('Smelter Look-up'!$H$4,$V222-4,0))</f>
        <v>Pangkalpinang</v>
      </c>
      <c r="J222" s="184" t="str">
        <f ca="1">IF(ISERROR($V222),"",OFFSET('Smelter Look-up'!$I$4,$V222-4,0))</f>
        <v>Kepulauan Bangka Belitung</v>
      </c>
      <c r="K222" s="225"/>
      <c r="L222" s="225"/>
      <c r="M222" s="225"/>
      <c r="N222" s="225"/>
      <c r="O222" s="225"/>
      <c r="P222" s="185"/>
      <c r="Q222" s="226"/>
      <c r="R222" s="182" t="str">
        <f ca="1">IF(ISERROR($V222),"",OFFSET('Smelter Look-up'!$C$4,$V222-4,0)&amp;"")</f>
        <v>PT Mitra Sukses Globalindo</v>
      </c>
      <c r="S222" s="181" t="str">
        <f t="shared" ca="1" si="30"/>
        <v>ID</v>
      </c>
      <c r="T222" s="181" t="str">
        <f ca="1">IF(B222="","",IF(ISERROR(MATCH($J222,SorP!$B$1:$B$6230,0)),"",INDIRECT("'SorP'!$A$"&amp;MATCH($J222,SorP!$B$1:$B$6230,0))))</f>
        <v>ID-BB</v>
      </c>
      <c r="U222" s="201"/>
      <c r="V222" s="227">
        <f ca="1">IF(C222="",NA(),IF(OR(C222="Smelter not listed",C222="Smelter not yet identified"),MATCH($B222&amp;$D222,'Smelter Look-up'!$J:$J,0),MATCH($B222&amp;$C222,'Smelter Look-up'!$J:$J,0)))</f>
        <v>497</v>
      </c>
      <c r="X222" s="228">
        <f t="shared" ca="1" si="31"/>
        <v>0</v>
      </c>
      <c r="AB222" s="229" t="str">
        <f t="shared" ca="1" si="32"/>
        <v>TinPT Mitra Sukses Globalindo</v>
      </c>
    </row>
    <row r="223" spans="1:28" s="228" customFormat="1" ht="50.4">
      <c r="A223" s="181" t="s">
        <v>13961</v>
      </c>
      <c r="B223" s="182" t="str">
        <f ca="1">IF(LEN(A223)=0,"",INDEX('Smelter Look-up'!$A:$A,MATCH($A223,'Smelter Look-up'!$E:$E,0)))</f>
        <v>Tungsten</v>
      </c>
      <c r="C223" s="186" t="str">
        <f ca="1">IF(LEN(A223)=0,"",INDEX('Smelter Look-up'!$C:$C,MATCH($A223,'Smelter Look-up'!$E:$E,0)))</f>
        <v>Cronimet Brasil Ltda</v>
      </c>
      <c r="D223" s="233"/>
      <c r="E223" s="182" t="str">
        <f ca="1">IF(ISERROR($V223),"",OFFSET('Smelter Look-up'!$D$4,$V223-4,0)&amp;"")</f>
        <v>BRAZIL</v>
      </c>
      <c r="F223" s="182" t="str">
        <f ca="1">IF(ISERROR($V223),"",OFFSET('Smelter Look-up'!$E$4,$V223-4,0))</f>
        <v>CID003468</v>
      </c>
      <c r="G223" s="182" t="str">
        <f ca="1">IF(C223=$X$4,IF(ISERROR($V223),"Enter smelter details","RMI"),IF(ISERROR($V223),"",OFFSET('Smelter Look-up'!$F$4,$V223-4,0)))</f>
        <v>RMI</v>
      </c>
      <c r="H223" s="183">
        <f ca="1">IF(ISERROR($V223),"",OFFSET('Smelter Look-up'!$G$4,$V223-4,0))</f>
        <v>0</v>
      </c>
      <c r="I223" s="184" t="str">
        <f ca="1">IF(ISERROR($V223),"",OFFSET('Smelter Look-up'!$H$4,$V223-4,0))</f>
        <v>Araquari</v>
      </c>
      <c r="J223" s="184" t="str">
        <f ca="1">IF(ISERROR($V223),"",OFFSET('Smelter Look-up'!$I$4,$V223-4,0))</f>
        <v>Santa Catarina</v>
      </c>
      <c r="K223" s="225"/>
      <c r="L223" s="225"/>
      <c r="M223" s="225"/>
      <c r="N223" s="225"/>
      <c r="O223" s="225"/>
      <c r="P223" s="185"/>
      <c r="Q223" s="226"/>
      <c r="R223" s="182" t="str">
        <f ca="1">IF(ISERROR($V223),"",OFFSET('Smelter Look-up'!$C$4,$V223-4,0)&amp;"")</f>
        <v>Cronimet Brasil Ltda</v>
      </c>
      <c r="S223" s="181" t="str">
        <f t="shared" ca="1" si="30"/>
        <v>BR</v>
      </c>
      <c r="T223" s="181" t="str">
        <f ca="1">IF(B223="","",IF(ISERROR(MATCH($J223,SorP!$B$1:$B$6230,0)),"",INDIRECT("'SorP'!$A$"&amp;MATCH($J223,SorP!$B$1:$B$6230,0))))</f>
        <v>BR-SC</v>
      </c>
      <c r="U223" s="201"/>
      <c r="V223" s="227">
        <f ca="1">IF(C223="",NA(),IF(OR(C223="Smelter not listed",C223="Smelter not yet identified"),MATCH($B223&amp;$D223,'Smelter Look-up'!$J:$J,0),MATCH($B223&amp;$C223,'Smelter Look-up'!$J:$J,0)))</f>
        <v>572</v>
      </c>
      <c r="X223" s="228">
        <f t="shared" ca="1" si="31"/>
        <v>0</v>
      </c>
      <c r="AB223" s="229" t="str">
        <f t="shared" ca="1" si="32"/>
        <v>TungstenCronimet Brasil Ltda</v>
      </c>
    </row>
    <row r="224" spans="1:28" s="228" customFormat="1" ht="37.799999999999997">
      <c r="A224" s="181" t="s">
        <v>15195</v>
      </c>
      <c r="B224" s="182" t="str">
        <f ca="1">IF(LEN(A224)=0,"",INDEX('Smelter Look-up'!$A:$A,MATCH($A224,'Smelter Look-up'!$E:$E,0)))</f>
        <v>Tin</v>
      </c>
      <c r="C224" s="186" t="str">
        <f ca="1">IF(LEN(A224)=0,"",INDEX('Smelter Look-up'!$C:$C,MATCH($A224,'Smelter Look-up'!$E:$E,0)))</f>
        <v>CRM Synergies</v>
      </c>
      <c r="D224" s="233"/>
      <c r="E224" s="182" t="str">
        <f ca="1">IF(ISERROR($V224),"",OFFSET('Smelter Look-up'!$D$4,$V224-4,0)&amp;"")</f>
        <v>SPAIN</v>
      </c>
      <c r="F224" s="182" t="str">
        <f ca="1">IF(ISERROR($V224),"",OFFSET('Smelter Look-up'!$E$4,$V224-4,0))</f>
        <v>CID003524</v>
      </c>
      <c r="G224" s="182" t="str">
        <f ca="1">IF(C224=$X$4,IF(ISERROR($V224),"Enter smelter details","RMI"),IF(ISERROR($V224),"",OFFSET('Smelter Look-up'!$F$4,$V224-4,0)))</f>
        <v>RMI</v>
      </c>
      <c r="H224" s="183">
        <f ca="1">IF(ISERROR($V224),"",OFFSET('Smelter Look-up'!$G$4,$V224-4,0))</f>
        <v>0</v>
      </c>
      <c r="I224" s="184" t="str">
        <f ca="1">IF(ISERROR($V224),"",OFFSET('Smelter Look-up'!$H$4,$V224-4,0))</f>
        <v>Toledo</v>
      </c>
      <c r="J224" s="184" t="str">
        <f ca="1">IF(ISERROR($V224),"",OFFSET('Smelter Look-up'!$I$4,$V224-4,0))</f>
        <v>Toledo</v>
      </c>
      <c r="K224" s="225"/>
      <c r="L224" s="225"/>
      <c r="M224" s="225"/>
      <c r="N224" s="225"/>
      <c r="O224" s="225"/>
      <c r="P224" s="185"/>
      <c r="Q224" s="226"/>
      <c r="R224" s="182" t="str">
        <f ca="1">IF(ISERROR($V224),"",OFFSET('Smelter Look-up'!$C$4,$V224-4,0)&amp;"")</f>
        <v>CRM Synergies</v>
      </c>
      <c r="S224" s="181" t="str">
        <f t="shared" ca="1" si="30"/>
        <v>ES</v>
      </c>
      <c r="T224" s="181" t="str">
        <f ca="1">IF(B224="","",IF(ISERROR(MATCH($J224,SorP!$B$1:$B$6230,0)),"",INDIRECT("'SorP'!$A$"&amp;MATCH($J224,SorP!$B$1:$B$6230,0))))</f>
        <v>BZ-TOL</v>
      </c>
      <c r="U224" s="201"/>
      <c r="V224" s="227">
        <f ca="1">IF(C224="",NA(),IF(OR(C224="Smelter not listed",C224="Smelter not yet identified"),MATCH($B224&amp;$D224,'Smelter Look-up'!$J:$J,0),MATCH($B224&amp;$C224,'Smelter Look-up'!$J:$J,0)))</f>
        <v>410</v>
      </c>
      <c r="X224" s="228">
        <f t="shared" ca="1" si="31"/>
        <v>0</v>
      </c>
      <c r="AB224" s="229" t="str">
        <f t="shared" ca="1" si="32"/>
        <v>TinCRM Synergies</v>
      </c>
    </row>
    <row r="225" spans="1:28" s="228" customFormat="1" ht="75.599999999999994">
      <c r="A225" s="181" t="s">
        <v>15167</v>
      </c>
      <c r="B225" s="182" t="str">
        <f ca="1">IF(LEN(A225)=0,"",INDEX('Smelter Look-up'!$A:$A,MATCH($A225,'Smelter Look-up'!$E:$E,0)))</f>
        <v>Gold</v>
      </c>
      <c r="C225" s="186" t="str">
        <f ca="1">IF(LEN(A225)=0,"",INDEX('Smelter Look-up'!$C:$C,MATCH($A225,'Smelter Look-up'!$E:$E,0)))</f>
        <v>Metal Concentrators SA (Pty) Ltd.</v>
      </c>
      <c r="D225" s="233"/>
      <c r="E225" s="182" t="str">
        <f ca="1">IF(ISERROR($V225),"",OFFSET('Smelter Look-up'!$D$4,$V225-4,0)&amp;"")</f>
        <v>SOUTH AFRICA</v>
      </c>
      <c r="F225" s="182" t="str">
        <f ca="1">IF(ISERROR($V225),"",OFFSET('Smelter Look-up'!$E$4,$V225-4,0))</f>
        <v>CID003575</v>
      </c>
      <c r="G225" s="182" t="str">
        <f ca="1">IF(C225=$X$4,IF(ISERROR($V225),"Enter smelter details","RMI"),IF(ISERROR($V225),"",OFFSET('Smelter Look-up'!$F$4,$V225-4,0)))</f>
        <v>RMI</v>
      </c>
      <c r="H225" s="183">
        <f ca="1">IF(ISERROR($V225),"",OFFSET('Smelter Look-up'!$G$4,$V225-4,0))</f>
        <v>0</v>
      </c>
      <c r="I225" s="184" t="str">
        <f ca="1">IF(ISERROR($V225),"",OFFSET('Smelter Look-up'!$H$4,$V225-4,0))</f>
        <v>Kempton Park</v>
      </c>
      <c r="J225" s="184" t="str">
        <f ca="1">IF(ISERROR($V225),"",OFFSET('Smelter Look-up'!$I$4,$V225-4,0))</f>
        <v>Gauteng</v>
      </c>
      <c r="K225" s="225"/>
      <c r="L225" s="225"/>
      <c r="M225" s="225"/>
      <c r="N225" s="225"/>
      <c r="O225" s="225"/>
      <c r="P225" s="185"/>
      <c r="Q225" s="226"/>
      <c r="R225" s="182" t="str">
        <f ca="1">IF(ISERROR($V225),"",OFFSET('Smelter Look-up'!$C$4,$V225-4,0)&amp;"")</f>
        <v>Metal Concentrators SA (Pty) Ltd.</v>
      </c>
      <c r="S225" s="181" t="str">
        <f t="shared" ca="1" si="30"/>
        <v>ZA</v>
      </c>
      <c r="T225" s="181" t="str">
        <f ca="1">IF(B225="","",IF(ISERROR(MATCH($J225,SorP!$B$1:$B$6230,0)),"",INDIRECT("'SorP'!$A$"&amp;MATCH($J225,SorP!$B$1:$B$6230,0))))</f>
        <v>ZA-GP</v>
      </c>
      <c r="U225" s="201"/>
      <c r="V225" s="227">
        <f ca="1">IF(C225="",NA(),IF(OR(C225="Smelter not listed",C225="Smelter not yet identified"),MATCH($B225&amp;$D225,'Smelter Look-up'!$J:$J,0),MATCH($B225&amp;$C225,'Smelter Look-up'!$J:$J,0)))</f>
        <v>168</v>
      </c>
      <c r="X225" s="228">
        <f t="shared" ca="1" si="31"/>
        <v>0</v>
      </c>
      <c r="AB225" s="229" t="str">
        <f t="shared" ca="1" si="32"/>
        <v>GoldMetal Concentrators SA (Pty) Ltd.</v>
      </c>
    </row>
    <row r="226" spans="1:28" s="228" customFormat="1" ht="100.8">
      <c r="A226" s="181" t="s">
        <v>15203</v>
      </c>
      <c r="B226" s="182" t="str">
        <f ca="1">IF(LEN(A226)=0,"",INDEX('Smelter Look-up'!$A:$A,MATCH($A226,'Smelter Look-up'!$E:$E,0)))</f>
        <v>Tin</v>
      </c>
      <c r="C226" s="186" t="str">
        <f ca="1">IF(LEN(A226)=0,"",INDEX('Smelter Look-up'!$C:$C,MATCH($A226,'Smelter Look-up'!$E:$E,0)))</f>
        <v>Fabrica Auricchio Industria e Comercio Ltda.</v>
      </c>
      <c r="D226" s="233"/>
      <c r="E226" s="182" t="str">
        <f ca="1">IF(ISERROR($V226),"",OFFSET('Smelter Look-up'!$D$4,$V226-4,0)&amp;"")</f>
        <v>BRAZIL</v>
      </c>
      <c r="F226" s="182" t="str">
        <f ca="1">IF(ISERROR($V226),"",OFFSET('Smelter Look-up'!$E$4,$V226-4,0))</f>
        <v>CID003582</v>
      </c>
      <c r="G226" s="182" t="str">
        <f ca="1">IF(C226=$X$4,IF(ISERROR($V226),"Enter smelter details","RMI"),IF(ISERROR($V226),"",OFFSET('Smelter Look-up'!$F$4,$V226-4,0)))</f>
        <v>RMI</v>
      </c>
      <c r="H226" s="183">
        <f ca="1">IF(ISERROR($V226),"",OFFSET('Smelter Look-up'!$G$4,$V226-4,0))</f>
        <v>0</v>
      </c>
      <c r="I226" s="184" t="str">
        <f ca="1">IF(ISERROR($V226),"",OFFSET('Smelter Look-up'!$H$4,$V226-4,0))</f>
        <v>Mogi das Cruzes</v>
      </c>
      <c r="J226" s="184" t="str">
        <f ca="1">IF(ISERROR($V226),"",OFFSET('Smelter Look-up'!$I$4,$V226-4,0))</f>
        <v>São Paulo</v>
      </c>
      <c r="K226" s="225"/>
      <c r="L226" s="225"/>
      <c r="M226" s="225"/>
      <c r="N226" s="225"/>
      <c r="O226" s="225"/>
      <c r="P226" s="185"/>
      <c r="Q226" s="226"/>
      <c r="R226" s="182" t="str">
        <f ca="1">IF(ISERROR($V226),"",OFFSET('Smelter Look-up'!$C$4,$V226-4,0)&amp;"")</f>
        <v>Fabrica Auricchio Industria e Comercio Ltda.</v>
      </c>
      <c r="S226" s="181" t="str">
        <f t="shared" ca="1" si="30"/>
        <v>BR</v>
      </c>
      <c r="T226" s="181" t="str">
        <f ca="1">IF(B226="","",IF(ISERROR(MATCH($J226,SorP!$B$1:$B$6230,0)),"",INDIRECT("'SorP'!$A$"&amp;MATCH($J226,SorP!$B$1:$B$6230,0))))</f>
        <v>BR-SP</v>
      </c>
      <c r="U226" s="201"/>
      <c r="V226" s="227">
        <f ca="1">IF(C226="",NA(),IF(OR(C226="Smelter not listed",C226="Smelter not yet identified"),MATCH($B226&amp;$D226,'Smelter Look-up'!$J:$J,0),MATCH($B226&amp;$C226,'Smelter Look-up'!$J:$J,0)))</f>
        <v>426</v>
      </c>
      <c r="X226" s="228">
        <f t="shared" ca="1" si="31"/>
        <v>0</v>
      </c>
      <c r="AB226" s="229" t="str">
        <f t="shared" ca="1" si="32"/>
        <v>TinFabrica Auricchio Industria e Comercio Ltda.</v>
      </c>
    </row>
    <row r="227" spans="1:28" s="228" customFormat="1" ht="113.4">
      <c r="A227" s="181" t="s">
        <v>15189</v>
      </c>
      <c r="B227" s="182" t="str">
        <f ca="1">IF(LEN(A227)=0,"",INDEX('Smelter Look-up'!$A:$A,MATCH($A227,'Smelter Look-up'!$E:$E,0)))</f>
        <v>Tantalum</v>
      </c>
      <c r="C227" s="186" t="str">
        <f ca="1">IF(LEN(A227)=0,"",INDEX('Smelter Look-up'!$C:$C,MATCH($A227,'Smelter Look-up'!$E:$E,0)))</f>
        <v>RFH Yancheng Jinye New Material Technology Co., Ltd.</v>
      </c>
      <c r="D227" s="233"/>
      <c r="E227" s="182" t="str">
        <f ca="1">IF(ISERROR($V227),"",OFFSET('Smelter Look-up'!$D$4,$V227-4,0)&amp;"")</f>
        <v>CHINA</v>
      </c>
      <c r="F227" s="182" t="str">
        <f ca="1">IF(ISERROR($V227),"",OFFSET('Smelter Look-up'!$E$4,$V227-4,0))</f>
        <v>CID003583</v>
      </c>
      <c r="G227" s="182" t="str">
        <f ca="1">IF(C227=$X$4,IF(ISERROR($V227),"Enter smelter details","RMI"),IF(ISERROR($V227),"",OFFSET('Smelter Look-up'!$F$4,$V227-4,0)))</f>
        <v>RMI</v>
      </c>
      <c r="H227" s="183">
        <f ca="1">IF(ISERROR($V227),"",OFFSET('Smelter Look-up'!$G$4,$V227-4,0))</f>
        <v>0</v>
      </c>
      <c r="I227" s="184" t="str">
        <f ca="1">IF(ISERROR($V227),"",OFFSET('Smelter Look-up'!$H$4,$V227-4,0))</f>
        <v>Yecheng City</v>
      </c>
      <c r="J227" s="184" t="str">
        <f ca="1">IF(ISERROR($V227),"",OFFSET('Smelter Look-up'!$I$4,$V227-4,0))</f>
        <v>Jiangsu Sheng</v>
      </c>
      <c r="K227" s="225"/>
      <c r="L227" s="225"/>
      <c r="M227" s="225"/>
      <c r="N227" s="225"/>
      <c r="O227" s="225"/>
      <c r="P227" s="185"/>
      <c r="Q227" s="226"/>
      <c r="R227" s="182" t="str">
        <f ca="1">IF(ISERROR($V227),"",OFFSET('Smelter Look-up'!$C$4,$V227-4,0)&amp;"")</f>
        <v>RFH Yancheng Jinye New Material Technology Co., Ltd.</v>
      </c>
      <c r="S227" s="181" t="str">
        <f t="shared" ca="1" si="30"/>
        <v>CN</v>
      </c>
      <c r="T227" s="181" t="str">
        <f ca="1">IF(B227="","",IF(ISERROR(MATCH($J227,SorP!$B$1:$B$6230,0)),"",INDIRECT("'SorP'!$A$"&amp;MATCH($J227,SorP!$B$1:$B$6230,0))))</f>
        <v>CN-JS</v>
      </c>
      <c r="U227" s="201"/>
      <c r="V227" s="227">
        <f ca="1">IF(C227="",NA(),IF(OR(C227="Smelter not listed",C227="Smelter not yet identified"),MATCH($B227&amp;$D227,'Smelter Look-up'!$J:$J,0),MATCH($B227&amp;$C227,'Smelter Look-up'!$J:$J,0)))</f>
        <v>368</v>
      </c>
      <c r="X227" s="228">
        <f t="shared" ca="1" si="31"/>
        <v>0</v>
      </c>
      <c r="AB227" s="229" t="str">
        <f t="shared" ca="1" si="32"/>
        <v>TantalumRFH Yancheng Jinye New Material Technology Co., Ltd.</v>
      </c>
    </row>
    <row r="228" spans="1:28" s="228" customFormat="1" ht="50.4">
      <c r="A228" s="181" t="s">
        <v>2309</v>
      </c>
      <c r="B228" s="182" t="str">
        <f ca="1">IF(LEN(A228)=0,"",INDEX('Smelter Look-up'!$A:$A,MATCH($A228,'Smelter Look-up'!$E:$E,0)))</f>
        <v>Gold</v>
      </c>
      <c r="C228" s="186" t="str">
        <f ca="1">IF(LEN(A228)=0,"",INDEX('Smelter Look-up'!$C:$C,MATCH($A228,'Smelter Look-up'!$E:$E,0)))</f>
        <v>AU Traders and Refiners</v>
      </c>
      <c r="D228" s="233"/>
      <c r="E228" s="182" t="str">
        <f ca="1">IF(ISERROR($V228),"",OFFSET('Smelter Look-up'!$D$4,$V228-4,0)&amp;"")</f>
        <v>SOUTH AFRICA</v>
      </c>
      <c r="F228" s="182" t="str">
        <f ca="1">IF(ISERROR($V228),"",OFFSET('Smelter Look-up'!$E$4,$V228-4,0))</f>
        <v>CID002850</v>
      </c>
      <c r="G228" s="182" t="str">
        <f ca="1">IF(C228=$X$4,IF(ISERROR($V228),"Enter smelter details","RMI"),IF(ISERROR($V228),"",OFFSET('Smelter Look-up'!$F$4,$V228-4,0)))</f>
        <v>RMI</v>
      </c>
      <c r="H228" s="183">
        <f ca="1">IF(ISERROR($V228),"",OFFSET('Smelter Look-up'!$G$4,$V228-4,0))</f>
        <v>0</v>
      </c>
      <c r="I228" s="184" t="str">
        <f ca="1">IF(ISERROR($V228),"",OFFSET('Smelter Look-up'!$H$4,$V228-4,0))</f>
        <v>Johannesburg</v>
      </c>
      <c r="J228" s="184" t="str">
        <f ca="1">IF(ISERROR($V228),"",OFFSET('Smelter Look-up'!$I$4,$V228-4,0))</f>
        <v>Gauteng</v>
      </c>
      <c r="K228" s="225"/>
      <c r="L228" s="225"/>
      <c r="M228" s="225"/>
      <c r="N228" s="225"/>
      <c r="O228" s="225"/>
      <c r="P228" s="185"/>
      <c r="Q228" s="226"/>
      <c r="R228" s="182" t="str">
        <f ca="1">IF(ISERROR($V228),"",OFFSET('Smelter Look-up'!$C$4,$V228-4,0)&amp;"")</f>
        <v>AU Traders and Refiners</v>
      </c>
      <c r="S228" s="181" t="str">
        <f t="shared" ca="1" si="30"/>
        <v>ZA</v>
      </c>
      <c r="T228" s="181" t="str">
        <f ca="1">IF(B228="","",IF(ISERROR(MATCH($J228,SorP!$B$1:$B$6230,0)),"",INDIRECT("'SorP'!$A$"&amp;MATCH($J228,SorP!$B$1:$B$6230,0))))</f>
        <v>ZA-GP</v>
      </c>
      <c r="U228" s="201"/>
      <c r="V228" s="227">
        <f ca="1">IF(C228="",NA(),IF(OR(C228="Smelter not listed",C228="Smelter not yet identified"),MATCH($B228&amp;$D228,'Smelter Look-up'!$J:$J,0),MATCH($B228&amp;$C228,'Smelter Look-up'!$J:$J,0)))</f>
        <v>35</v>
      </c>
      <c r="X228" s="228">
        <f t="shared" ca="1" si="31"/>
        <v>0</v>
      </c>
      <c r="AB228" s="229" t="str">
        <f t="shared" ca="1" si="32"/>
        <v>GoldAU Traders and Refiners</v>
      </c>
    </row>
    <row r="229" spans="1:28" s="228" customFormat="1" ht="50.4">
      <c r="A229" s="181" t="s">
        <v>674</v>
      </c>
      <c r="B229" s="182" t="str">
        <f ca="1">IF(LEN(A229)=0,"",INDEX('Smelter Look-up'!$A:$A,MATCH($A229,'Smelter Look-up'!$E:$E,0)))</f>
        <v>Gold</v>
      </c>
      <c r="C229" s="186" t="str">
        <f ca="1">IF(LEN(A229)=0,"",INDEX('Smelter Look-up'!$C:$C,MATCH($A229,'Smelter Look-up'!$E:$E,0)))</f>
        <v>JSC Novosibirsk Refinery</v>
      </c>
      <c r="D229" s="233"/>
      <c r="E229" s="182" t="str">
        <f ca="1">IF(ISERROR($V229),"",OFFSET('Smelter Look-up'!$D$4,$V229-4,0)&amp;"")</f>
        <v>RUSSIAN FEDERATION</v>
      </c>
      <c r="F229" s="182" t="str">
        <f ca="1">IF(ISERROR($V229),"",OFFSET('Smelter Look-up'!$E$4,$V229-4,0))</f>
        <v>CID000493</v>
      </c>
      <c r="G229" s="182" t="str">
        <f ca="1">IF(C229=$X$4,IF(ISERROR($V229),"Enter smelter details","RMI"),IF(ISERROR($V229),"",OFFSET('Smelter Look-up'!$F$4,$V229-4,0)))</f>
        <v>RMI</v>
      </c>
      <c r="H229" s="183">
        <f ca="1">IF(ISERROR($V229),"",OFFSET('Smelter Look-up'!$G$4,$V229-4,0))</f>
        <v>0</v>
      </c>
      <c r="I229" s="184" t="str">
        <f ca="1">IF(ISERROR($V229),"",OFFSET('Smelter Look-up'!$H$4,$V229-4,0))</f>
        <v>Novosibirsk</v>
      </c>
      <c r="J229" s="184" t="str">
        <f ca="1">IF(ISERROR($V229),"",OFFSET('Smelter Look-up'!$I$4,$V229-4,0))</f>
        <v>Novosibirskaya oblast'</v>
      </c>
      <c r="K229" s="225"/>
      <c r="L229" s="225"/>
      <c r="M229" s="225"/>
      <c r="N229" s="225"/>
      <c r="O229" s="225"/>
      <c r="P229" s="185"/>
      <c r="Q229" s="226"/>
      <c r="R229" s="182" t="str">
        <f ca="1">IF(ISERROR($V229),"",OFFSET('Smelter Look-up'!$C$4,$V229-4,0)&amp;"")</f>
        <v>JSC Novosibirsk Refinery</v>
      </c>
      <c r="S229" s="181" t="str">
        <f t="shared" ca="1" si="30"/>
        <v>RU</v>
      </c>
      <c r="T229" s="181" t="str">
        <f ca="1">IF(B229="","",IF(ISERROR(MATCH($J229,SorP!$B$1:$B$6230,0)),"",INDIRECT("'SorP'!$A$"&amp;MATCH($J229,SorP!$B$1:$B$6230,0))))</f>
        <v>RU-NVS</v>
      </c>
      <c r="U229" s="201"/>
      <c r="V229" s="227">
        <f ca="1">IF(C229="",NA(),IF(OR(C229="Smelter not listed",C229="Smelter not yet identified"),MATCH($B229&amp;$D229,'Smelter Look-up'!$J:$J,0),MATCH($B229&amp;$C229,'Smelter Look-up'!$J:$J,0)))</f>
        <v>131</v>
      </c>
      <c r="X229" s="228">
        <f t="shared" ca="1" si="31"/>
        <v>0</v>
      </c>
      <c r="AB229" s="229" t="str">
        <f t="shared" ca="1" si="32"/>
        <v>GoldJSC Novosibirsk Refinery</v>
      </c>
    </row>
    <row r="230" spans="1:28" s="228" customFormat="1" ht="37.799999999999997">
      <c r="A230" s="181" t="s">
        <v>691</v>
      </c>
      <c r="B230" s="182" t="str">
        <f ca="1">IF(LEN(A230)=0,"",INDEX('Smelter Look-up'!$A:$A,MATCH($A230,'Smelter Look-up'!$E:$E,0)))</f>
        <v>Gold</v>
      </c>
      <c r="C230" s="186" t="str">
        <f ca="1">IF(LEN(A230)=0,"",INDEX('Smelter Look-up'!$C:$C,MATCH($A230,'Smelter Look-up'!$E:$E,0)))</f>
        <v>JSC Uralelectromed</v>
      </c>
      <c r="D230" s="233"/>
      <c r="E230" s="182" t="str">
        <f ca="1">IF(ISERROR($V230),"",OFFSET('Smelter Look-up'!$D$4,$V230-4,0)&amp;"")</f>
        <v>RUSSIAN FEDERATION</v>
      </c>
      <c r="F230" s="182" t="str">
        <f ca="1">IF(ISERROR($V230),"",OFFSET('Smelter Look-up'!$E$4,$V230-4,0))</f>
        <v>CID000929</v>
      </c>
      <c r="G230" s="182" t="str">
        <f ca="1">IF(C230=$X$4,IF(ISERROR($V230),"Enter smelter details","RMI"),IF(ISERROR($V230),"",OFFSET('Smelter Look-up'!$F$4,$V230-4,0)))</f>
        <v>RMI</v>
      </c>
      <c r="H230" s="183">
        <f ca="1">IF(ISERROR($V230),"",OFFSET('Smelter Look-up'!$G$4,$V230-4,0))</f>
        <v>0</v>
      </c>
      <c r="I230" s="184" t="str">
        <f ca="1">IF(ISERROR($V230),"",OFFSET('Smelter Look-up'!$H$4,$V230-4,0))</f>
        <v>Verkhnyaya Pyshma</v>
      </c>
      <c r="J230" s="184" t="str">
        <f ca="1">IF(ISERROR($V230),"",OFFSET('Smelter Look-up'!$I$4,$V230-4,0))</f>
        <v>Sverdlovskaya oblast'</v>
      </c>
      <c r="K230" s="225"/>
      <c r="L230" s="225"/>
      <c r="M230" s="225"/>
      <c r="N230" s="225"/>
      <c r="O230" s="225"/>
      <c r="P230" s="185"/>
      <c r="Q230" s="226"/>
      <c r="R230" s="182" t="str">
        <f ca="1">IF(ISERROR($V230),"",OFFSET('Smelter Look-up'!$C$4,$V230-4,0)&amp;"")</f>
        <v>JSC Uralelectromed</v>
      </c>
      <c r="S230" s="181" t="str">
        <f t="shared" ref="S230:S260" ca="1" si="33">IF(B230="","",IF(ISERROR(MATCH($E230,CL,0)),"Unknown",INDIRECT("'C'!$A$"&amp;MATCH($E230,CL,0)+1)))</f>
        <v>RU</v>
      </c>
      <c r="T230" s="181" t="str">
        <f ca="1">IF(B230="","",IF(ISERROR(MATCH($J230,SorP!$B$1:$B$6230,0)),"",INDIRECT("'SorP'!$A$"&amp;MATCH($J230,SorP!$B$1:$B$6230,0))))</f>
        <v>RU-SVE</v>
      </c>
      <c r="U230" s="201"/>
      <c r="V230" s="227">
        <f ca="1">IF(C230="",NA(),IF(OR(C230="Smelter not listed",C230="Smelter not yet identified"),MATCH($B230&amp;$D230,'Smelter Look-up'!$J:$J,0),MATCH($B230&amp;$C230,'Smelter Look-up'!$J:$J,0)))</f>
        <v>132</v>
      </c>
      <c r="X230" s="228">
        <f t="shared" ref="X230:X260" ca="1" si="34">IF(AND(C230="Smelter not listed",OR(LEN(D230)=0,LEN(E230)=0)),1,0)</f>
        <v>0</v>
      </c>
      <c r="AB230" s="229" t="str">
        <f t="shared" ref="AB230:AB260" ca="1" si="35">B230&amp;C230</f>
        <v>GoldJSC Uralelectromed</v>
      </c>
    </row>
    <row r="231" spans="1:28" s="228" customFormat="1" ht="37.799999999999997">
      <c r="A231" s="181" t="s">
        <v>697</v>
      </c>
      <c r="B231" s="182" t="str">
        <f ca="1">IF(LEN(A231)=0,"",INDEX('Smelter Look-up'!$A:$A,MATCH($A231,'Smelter Look-up'!$E:$E,0)))</f>
        <v>Gold</v>
      </c>
      <c r="C231" s="186" t="str">
        <f ca="1">IF(LEN(A231)=0,"",INDEX('Smelter Look-up'!$C:$C,MATCH($A231,'Smelter Look-up'!$E:$E,0)))</f>
        <v>Kyrgyzaltyn JSC</v>
      </c>
      <c r="D231" s="233"/>
      <c r="E231" s="182" t="str">
        <f ca="1">IF(ISERROR($V231),"",OFFSET('Smelter Look-up'!$D$4,$V231-4,0)&amp;"")</f>
        <v>KYRGYZSTAN</v>
      </c>
      <c r="F231" s="182" t="str">
        <f ca="1">IF(ISERROR($V231),"",OFFSET('Smelter Look-up'!$E$4,$V231-4,0))</f>
        <v>CID001029</v>
      </c>
      <c r="G231" s="182" t="str">
        <f ca="1">IF(C231=$X$4,IF(ISERROR($V231),"Enter smelter details","RMI"),IF(ISERROR($V231),"",OFFSET('Smelter Look-up'!$F$4,$V231-4,0)))</f>
        <v>RMI</v>
      </c>
      <c r="H231" s="183">
        <f ca="1">IF(ISERROR($V231),"",OFFSET('Smelter Look-up'!$G$4,$V231-4,0))</f>
        <v>0</v>
      </c>
      <c r="I231" s="184" t="str">
        <f ca="1">IF(ISERROR($V231),"",OFFSET('Smelter Look-up'!$H$4,$V231-4,0))</f>
        <v>Bishkek</v>
      </c>
      <c r="J231" s="184" t="str">
        <f ca="1">IF(ISERROR($V231),"",OFFSET('Smelter Look-up'!$I$4,$V231-4,0))</f>
        <v>Chüy</v>
      </c>
      <c r="K231" s="225"/>
      <c r="L231" s="225"/>
      <c r="M231" s="225"/>
      <c r="N231" s="225"/>
      <c r="O231" s="225"/>
      <c r="P231" s="185"/>
      <c r="Q231" s="226"/>
      <c r="R231" s="182" t="str">
        <f ca="1">IF(ISERROR($V231),"",OFFSET('Smelter Look-up'!$C$4,$V231-4,0)&amp;"")</f>
        <v>Kyrgyzaltyn JSC</v>
      </c>
      <c r="S231" s="181" t="str">
        <f t="shared" ca="1" si="33"/>
        <v>KG</v>
      </c>
      <c r="T231" s="181" t="str">
        <f ca="1">IF(B231="","",IF(ISERROR(MATCH($J231,SorP!$B$1:$B$6230,0)),"",INDIRECT("'SorP'!$A$"&amp;MATCH($J231,SorP!$B$1:$B$6230,0))))</f>
        <v>KG-C</v>
      </c>
      <c r="U231" s="201"/>
      <c r="V231" s="227">
        <f ca="1">IF(C231="",NA(),IF(OR(C231="Smelter not listed",C231="Smelter not yet identified"),MATCH($B231&amp;$D231,'Smelter Look-up'!$J:$J,0),MATCH($B231&amp;$C231,'Smelter Look-up'!$J:$J,0)))</f>
        <v>149</v>
      </c>
      <c r="X231" s="228">
        <f t="shared" ca="1" si="34"/>
        <v>0</v>
      </c>
      <c r="AB231" s="229" t="str">
        <f t="shared" ca="1" si="35"/>
        <v>GoldKyrgyzaltyn JSC</v>
      </c>
    </row>
    <row r="232" spans="1:28" s="228" customFormat="1" ht="37.799999999999997">
      <c r="A232" s="181" t="s">
        <v>2533</v>
      </c>
      <c r="B232" s="182" t="str">
        <f ca="1">IF(LEN(A232)=0,"",INDEX('Smelter Look-up'!$A:$A,MATCH($A232,'Smelter Look-up'!$E:$E,0)))</f>
        <v>Gold</v>
      </c>
      <c r="C232" s="186" t="str">
        <f ca="1">IF(LEN(A232)=0,"",INDEX('Smelter Look-up'!$C:$C,MATCH($A232,'Smelter Look-up'!$E:$E,0)))</f>
        <v>Marsam Metals</v>
      </c>
      <c r="D232" s="233"/>
      <c r="E232" s="182" t="str">
        <f ca="1">IF(ISERROR($V232),"",OFFSET('Smelter Look-up'!$D$4,$V232-4,0)&amp;"")</f>
        <v>BRAZIL</v>
      </c>
      <c r="F232" s="182" t="str">
        <f ca="1">IF(ISERROR($V232),"",OFFSET('Smelter Look-up'!$E$4,$V232-4,0))</f>
        <v>CID002606</v>
      </c>
      <c r="G232" s="182" t="str">
        <f ca="1">IF(C232=$X$4,IF(ISERROR($V232),"Enter smelter details","RMI"),IF(ISERROR($V232),"",OFFSET('Smelter Look-up'!$F$4,$V232-4,0)))</f>
        <v>RMI</v>
      </c>
      <c r="H232" s="183">
        <f ca="1">IF(ISERROR($V232),"",OFFSET('Smelter Look-up'!$G$4,$V232-4,0))</f>
        <v>0</v>
      </c>
      <c r="I232" s="184" t="str">
        <f ca="1">IF(ISERROR($V232),"",OFFSET('Smelter Look-up'!$H$4,$V232-4,0))</f>
        <v>Sao Paulo</v>
      </c>
      <c r="J232" s="184" t="str">
        <f ca="1">IF(ISERROR($V232),"",OFFSET('Smelter Look-up'!$I$4,$V232-4,0))</f>
        <v>São Paulo</v>
      </c>
      <c r="K232" s="225"/>
      <c r="L232" s="225"/>
      <c r="M232" s="225"/>
      <c r="N232" s="225"/>
      <c r="O232" s="225"/>
      <c r="P232" s="185"/>
      <c r="Q232" s="226"/>
      <c r="R232" s="182" t="str">
        <f ca="1">IF(ISERROR($V232),"",OFFSET('Smelter Look-up'!$C$4,$V232-4,0)&amp;"")</f>
        <v>Marsam Metals</v>
      </c>
      <c r="S232" s="181" t="str">
        <f t="shared" ca="1" si="33"/>
        <v>BR</v>
      </c>
      <c r="T232" s="181" t="str">
        <f ca="1">IF(B232="","",IF(ISERROR(MATCH($J232,SorP!$B$1:$B$6230,0)),"",INDIRECT("'SorP'!$A$"&amp;MATCH($J232,SorP!$B$1:$B$6230,0))))</f>
        <v>BR-SP</v>
      </c>
      <c r="U232" s="201"/>
      <c r="V232" s="227">
        <f ca="1">IF(C232="",NA(),IF(OR(C232="Smelter not listed",C232="Smelter not yet identified"),MATCH($B232&amp;$D232,'Smelter Look-up'!$J:$J,0),MATCH($B232&amp;$C232,'Smelter Look-up'!$J:$J,0)))</f>
        <v>163</v>
      </c>
      <c r="X232" s="228">
        <f t="shared" ca="1" si="34"/>
        <v>0</v>
      </c>
      <c r="AB232" s="229" t="str">
        <f t="shared" ca="1" si="35"/>
        <v>GoldMarsam Metals</v>
      </c>
    </row>
    <row r="233" spans="1:28" s="228" customFormat="1" ht="75.599999999999994">
      <c r="A233" s="181" t="s">
        <v>712</v>
      </c>
      <c r="B233" s="182" t="str">
        <f ca="1">IF(LEN(A233)=0,"",INDEX('Smelter Look-up'!$A:$A,MATCH($A233,'Smelter Look-up'!$E:$E,0)))</f>
        <v>Gold</v>
      </c>
      <c r="C233" s="186" t="str">
        <f ca="1">IF(LEN(A233)=0,"",INDEX('Smelter Look-up'!$C:$C,MATCH($A233,'Smelter Look-up'!$E:$E,0)))</f>
        <v>Moscow Special Alloys Processing Plant</v>
      </c>
      <c r="D233" s="233"/>
      <c r="E233" s="182" t="str">
        <f ca="1">IF(ISERROR($V233),"",OFFSET('Smelter Look-up'!$D$4,$V233-4,0)&amp;"")</f>
        <v>RUSSIAN FEDERATION</v>
      </c>
      <c r="F233" s="182" t="str">
        <f ca="1">IF(ISERROR($V233),"",OFFSET('Smelter Look-up'!$E$4,$V233-4,0))</f>
        <v>CID001204</v>
      </c>
      <c r="G233" s="182" t="str">
        <f ca="1">IF(C233=$X$4,IF(ISERROR($V233),"Enter smelter details","RMI"),IF(ISERROR($V233),"",OFFSET('Smelter Look-up'!$F$4,$V233-4,0)))</f>
        <v>RMI</v>
      </c>
      <c r="H233" s="183">
        <f ca="1">IF(ISERROR($V233),"",OFFSET('Smelter Look-up'!$G$4,$V233-4,0))</f>
        <v>0</v>
      </c>
      <c r="I233" s="184" t="str">
        <f ca="1">IF(ISERROR($V233),"",OFFSET('Smelter Look-up'!$H$4,$V233-4,0))</f>
        <v>Obrucheva</v>
      </c>
      <c r="J233" s="184" t="str">
        <f ca="1">IF(ISERROR($V233),"",OFFSET('Smelter Look-up'!$I$4,$V233-4,0))</f>
        <v>Moskva</v>
      </c>
      <c r="K233" s="225"/>
      <c r="L233" s="225"/>
      <c r="M233" s="225"/>
      <c r="N233" s="225"/>
      <c r="O233" s="225"/>
      <c r="P233" s="185"/>
      <c r="Q233" s="226"/>
      <c r="R233" s="182" t="str">
        <f ca="1">IF(ISERROR($V233),"",OFFSET('Smelter Look-up'!$C$4,$V233-4,0)&amp;"")</f>
        <v>Moscow Special Alloys Processing Plant</v>
      </c>
      <c r="S233" s="181" t="str">
        <f t="shared" ca="1" si="33"/>
        <v>RU</v>
      </c>
      <c r="T233" s="181" t="str">
        <f ca="1">IF(B233="","",IF(ISERROR(MATCH($J233,SorP!$B$1:$B$6230,0)),"",INDIRECT("'SorP'!$A$"&amp;MATCH($J233,SorP!$B$1:$B$6230,0))))</f>
        <v>RU-MOW</v>
      </c>
      <c r="U233" s="201"/>
      <c r="V233" s="227">
        <f ca="1">IF(C233="",NA(),IF(OR(C233="Smelter not listed",C233="Smelter not yet identified"),MATCH($B233&amp;$D233,'Smelter Look-up'!$J:$J,0),MATCH($B233&amp;$C233,'Smelter Look-up'!$J:$J,0)))</f>
        <v>188</v>
      </c>
      <c r="X233" s="228">
        <f t="shared" ca="1" si="34"/>
        <v>0</v>
      </c>
      <c r="AB233" s="229" t="str">
        <f t="shared" ca="1" si="35"/>
        <v>GoldMoscow Special Alloys Processing Plant</v>
      </c>
    </row>
    <row r="234" spans="1:28" s="228" customFormat="1" ht="138.6">
      <c r="A234" s="181" t="s">
        <v>717</v>
      </c>
      <c r="B234" s="182" t="str">
        <f ca="1">IF(LEN(A234)=0,"",INDEX('Smelter Look-up'!$A:$A,MATCH($A234,'Smelter Look-up'!$E:$E,0)))</f>
        <v>Gold</v>
      </c>
      <c r="C234" s="186" t="str">
        <f ca="1">IF(LEN(A234)=0,"",INDEX('Smelter Look-up'!$C:$C,MATCH($A234,'Smelter Look-up'!$E:$E,0)))</f>
        <v>OJSC "The Gulidov Krasnoyarsk Non-Ferrous Metals Plant" (OJSC Krastsvetmet)</v>
      </c>
      <c r="D234" s="233"/>
      <c r="E234" s="182" t="str">
        <f ca="1">IF(ISERROR($V234),"",OFFSET('Smelter Look-up'!$D$4,$V234-4,0)&amp;"")</f>
        <v>RUSSIAN FEDERATION</v>
      </c>
      <c r="F234" s="182" t="str">
        <f ca="1">IF(ISERROR($V234),"",OFFSET('Smelter Look-up'!$E$4,$V234-4,0))</f>
        <v>CID001326</v>
      </c>
      <c r="G234" s="182" t="str">
        <f ca="1">IF(C234=$X$4,IF(ISERROR($V234),"Enter smelter details","RMI"),IF(ISERROR($V234),"",OFFSET('Smelter Look-up'!$F$4,$V234-4,0)))</f>
        <v>RMI</v>
      </c>
      <c r="H234" s="183">
        <f ca="1">IF(ISERROR($V234),"",OFFSET('Smelter Look-up'!$G$4,$V234-4,0))</f>
        <v>0</v>
      </c>
      <c r="I234" s="184" t="str">
        <f ca="1">IF(ISERROR($V234),"",OFFSET('Smelter Look-up'!$H$4,$V234-4,0))</f>
        <v>Krasnoyarsk</v>
      </c>
      <c r="J234" s="184" t="str">
        <f ca="1">IF(ISERROR($V234),"",OFFSET('Smelter Look-up'!$I$4,$V234-4,0))</f>
        <v>Krasnoyarskiy kray</v>
      </c>
      <c r="K234" s="225"/>
      <c r="L234" s="225"/>
      <c r="M234" s="225"/>
      <c r="N234" s="225"/>
      <c r="O234" s="225"/>
      <c r="P234" s="185"/>
      <c r="Q234" s="226"/>
      <c r="R234" s="182" t="str">
        <f ca="1">IF(ISERROR($V234),"",OFFSET('Smelter Look-up'!$C$4,$V234-4,0)&amp;"")</f>
        <v>OJSC "The Gulidov Krasnoyarsk Non-Ferrous Metals Plant" (OJSC Krastsvetmet)</v>
      </c>
      <c r="S234" s="181" t="str">
        <f t="shared" ca="1" si="33"/>
        <v>RU</v>
      </c>
      <c r="T234" s="181" t="str">
        <f ca="1">IF(B234="","",IF(ISERROR(MATCH($J234,SorP!$B$1:$B$6230,0)),"",INDIRECT("'SorP'!$A$"&amp;MATCH($J234,SorP!$B$1:$B$6230,0))))</f>
        <v>RU-KYA</v>
      </c>
      <c r="U234" s="201"/>
      <c r="V234" s="227">
        <f ca="1">IF(C234="",NA(),IF(OR(C234="Smelter not listed",C234="Smelter not yet identified"),MATCH($B234&amp;$D234,'Smelter Look-up'!$J:$J,0),MATCH($B234&amp;$C234,'Smelter Look-up'!$J:$J,0)))</f>
        <v>199</v>
      </c>
      <c r="X234" s="228">
        <f t="shared" ca="1" si="34"/>
        <v>0</v>
      </c>
      <c r="AB234" s="229" t="str">
        <f t="shared" ca="1" si="35"/>
        <v>GoldOJSC "The Gulidov Krasnoyarsk Non-Ferrous Metals Plant" (OJSC Krastsvetmet)</v>
      </c>
    </row>
    <row r="235" spans="1:28" s="228" customFormat="1" ht="75.599999999999994">
      <c r="A235" s="181" t="s">
        <v>720</v>
      </c>
      <c r="B235" s="182" t="str">
        <f ca="1">IF(LEN(A235)=0,"",INDEX('Smelter Look-up'!$A:$A,MATCH($A235,'Smelter Look-up'!$E:$E,0)))</f>
        <v>Gold</v>
      </c>
      <c r="C235" s="186" t="str">
        <f ca="1">IF(LEN(A235)=0,"",INDEX('Smelter Look-up'!$C:$C,MATCH($A235,'Smelter Look-up'!$E:$E,0)))</f>
        <v>Prioksky Plant of Non-Ferrous Metals</v>
      </c>
      <c r="D235" s="233"/>
      <c r="E235" s="182" t="str">
        <f ca="1">IF(ISERROR($V235),"",OFFSET('Smelter Look-up'!$D$4,$V235-4,0)&amp;"")</f>
        <v>RUSSIAN FEDERATION</v>
      </c>
      <c r="F235" s="182" t="str">
        <f ca="1">IF(ISERROR($V235),"",OFFSET('Smelter Look-up'!$E$4,$V235-4,0))</f>
        <v>CID001386</v>
      </c>
      <c r="G235" s="182" t="str">
        <f ca="1">IF(C235=$X$4,IF(ISERROR($V235),"Enter smelter details","RMI"),IF(ISERROR($V235),"",OFFSET('Smelter Look-up'!$F$4,$V235-4,0)))</f>
        <v>RMI</v>
      </c>
      <c r="H235" s="183">
        <f ca="1">IF(ISERROR($V235),"",OFFSET('Smelter Look-up'!$G$4,$V235-4,0))</f>
        <v>0</v>
      </c>
      <c r="I235" s="184" t="str">
        <f ca="1">IF(ISERROR($V235),"",OFFSET('Smelter Look-up'!$H$4,$V235-4,0))</f>
        <v>Kasimov</v>
      </c>
      <c r="J235" s="184" t="str">
        <f ca="1">IF(ISERROR($V235),"",OFFSET('Smelter Look-up'!$I$4,$V235-4,0))</f>
        <v>Ryazanskaya oblast'</v>
      </c>
      <c r="K235" s="225"/>
      <c r="L235" s="225"/>
      <c r="M235" s="225"/>
      <c r="N235" s="225"/>
      <c r="O235" s="225"/>
      <c r="P235" s="185"/>
      <c r="Q235" s="226"/>
      <c r="R235" s="182" t="str">
        <f ca="1">IF(ISERROR($V235),"",OFFSET('Smelter Look-up'!$C$4,$V235-4,0)&amp;"")</f>
        <v>Prioksky Plant of Non-Ferrous Metals</v>
      </c>
      <c r="S235" s="181" t="str">
        <f t="shared" ca="1" si="33"/>
        <v>RU</v>
      </c>
      <c r="T235" s="181" t="str">
        <f ca="1">IF(B235="","",IF(ISERROR(MATCH($J235,SorP!$B$1:$B$6230,0)),"",INDIRECT("'SorP'!$A$"&amp;MATCH($J235,SorP!$B$1:$B$6230,0))))</f>
        <v>RU-RYA</v>
      </c>
      <c r="U235" s="201"/>
      <c r="V235" s="227">
        <f ca="1">IF(C235="",NA(),IF(OR(C235="Smelter not listed",C235="Smelter not yet identified"),MATCH($B235&amp;$D235,'Smelter Look-up'!$J:$J,0),MATCH($B235&amp;$C235,'Smelter Look-up'!$J:$J,0)))</f>
        <v>209</v>
      </c>
      <c r="X235" s="228">
        <f t="shared" ca="1" si="34"/>
        <v>0</v>
      </c>
      <c r="AB235" s="229" t="str">
        <f t="shared" ca="1" si="35"/>
        <v>GoldPrioksky Plant of Non-Ferrous Metals</v>
      </c>
    </row>
    <row r="236" spans="1:28" s="228" customFormat="1" ht="63">
      <c r="A236" s="181" t="s">
        <v>2220</v>
      </c>
      <c r="B236" s="182" t="str">
        <f ca="1">IF(LEN(A236)=0,"",INDEX('Smelter Look-up'!$A:$A,MATCH($A236,'Smelter Look-up'!$E:$E,0)))</f>
        <v>Gold</v>
      </c>
      <c r="C236" s="186" t="str">
        <f ca="1">IF(LEN(A236)=0,"",INDEX('Smelter Look-up'!$C:$C,MATCH($A236,'Smelter Look-up'!$E:$E,0)))</f>
        <v>SAXONIA Edelmetalle GmbH</v>
      </c>
      <c r="D236" s="233"/>
      <c r="E236" s="182" t="str">
        <f ca="1">IF(ISERROR($V236),"",OFFSET('Smelter Look-up'!$D$4,$V236-4,0)&amp;"")</f>
        <v>GERMANY</v>
      </c>
      <c r="F236" s="182" t="str">
        <f ca="1">IF(ISERROR($V236),"",OFFSET('Smelter Look-up'!$E$4,$V236-4,0))</f>
        <v>CID002777</v>
      </c>
      <c r="G236" s="182" t="str">
        <f ca="1">IF(C236=$X$4,IF(ISERROR($V236),"Enter smelter details","RMI"),IF(ISERROR($V236),"",OFFSET('Smelter Look-up'!$F$4,$V236-4,0)))</f>
        <v>RMI</v>
      </c>
      <c r="H236" s="183">
        <f ca="1">IF(ISERROR($V236),"",OFFSET('Smelter Look-up'!$G$4,$V236-4,0))</f>
        <v>0</v>
      </c>
      <c r="I236" s="184" t="str">
        <f ca="1">IF(ISERROR($V236),"",OFFSET('Smelter Look-up'!$H$4,$V236-4,0))</f>
        <v>Halsbrücke</v>
      </c>
      <c r="J236" s="184" t="str">
        <f ca="1">IF(ISERROR($V236),"",OFFSET('Smelter Look-up'!$I$4,$V236-4,0))</f>
        <v>Sachsen</v>
      </c>
      <c r="K236" s="225"/>
      <c r="L236" s="225"/>
      <c r="M236" s="225"/>
      <c r="N236" s="225"/>
      <c r="O236" s="225"/>
      <c r="P236" s="185"/>
      <c r="Q236" s="226"/>
      <c r="R236" s="182" t="str">
        <f ca="1">IF(ISERROR($V236),"",OFFSET('Smelter Look-up'!$C$4,$V236-4,0)&amp;"")</f>
        <v>SAXONIA Edelmetalle GmbH</v>
      </c>
      <c r="S236" s="181" t="str">
        <f t="shared" ca="1" si="33"/>
        <v>DE</v>
      </c>
      <c r="T236" s="181" t="str">
        <f ca="1">IF(B236="","",IF(ISERROR(MATCH($J236,SorP!$B$1:$B$6230,0)),"",INDIRECT("'SorP'!$A$"&amp;MATCH($J236,SorP!$B$1:$B$6230,0))))</f>
        <v>DE-SN</v>
      </c>
      <c r="U236" s="201"/>
      <c r="V236" s="227">
        <f ca="1">IF(C236="",NA(),IF(OR(C236="Smelter not listed",C236="Smelter not yet identified"),MATCH($B236&amp;$D236,'Smelter Look-up'!$J:$J,0),MATCH($B236&amp;$C236,'Smelter Look-up'!$J:$J,0)))</f>
        <v>231</v>
      </c>
      <c r="X236" s="228">
        <f t="shared" ca="1" si="34"/>
        <v>0</v>
      </c>
      <c r="AB236" s="229" t="str">
        <f t="shared" ca="1" si="35"/>
        <v>GoldSAXONIA Edelmetalle GmbH</v>
      </c>
    </row>
    <row r="237" spans="1:28" s="228" customFormat="1" ht="113.4">
      <c r="A237" s="181" t="s">
        <v>729</v>
      </c>
      <c r="B237" s="182" t="str">
        <f ca="1">IF(LEN(A237)=0,"",INDEX('Smelter Look-up'!$A:$A,MATCH($A237,'Smelter Look-up'!$E:$E,0)))</f>
        <v>Gold</v>
      </c>
      <c r="C237" s="186" t="str">
        <f ca="1">IF(LEN(A237)=0,"",INDEX('Smelter Look-up'!$C:$C,MATCH($A237,'Smelter Look-up'!$E:$E,0)))</f>
        <v>SOE Shyolkovsky Factory of Secondary Precious Metals</v>
      </c>
      <c r="D237" s="233"/>
      <c r="E237" s="182" t="str">
        <f ca="1">IF(ISERROR($V237),"",OFFSET('Smelter Look-up'!$D$4,$V237-4,0)&amp;"")</f>
        <v>RUSSIAN FEDERATION</v>
      </c>
      <c r="F237" s="182" t="str">
        <f ca="1">IF(ISERROR($V237),"",OFFSET('Smelter Look-up'!$E$4,$V237-4,0))</f>
        <v>CID001756</v>
      </c>
      <c r="G237" s="182" t="str">
        <f ca="1">IF(C237=$X$4,IF(ISERROR($V237),"Enter smelter details","RMI"),IF(ISERROR($V237),"",OFFSET('Smelter Look-up'!$F$4,$V237-4,0)))</f>
        <v>RMI</v>
      </c>
      <c r="H237" s="183">
        <f ca="1">IF(ISERROR($V237),"",OFFSET('Smelter Look-up'!$G$4,$V237-4,0))</f>
        <v>0</v>
      </c>
      <c r="I237" s="184" t="str">
        <f ca="1">IF(ISERROR($V237),"",OFFSET('Smelter Look-up'!$H$4,$V237-4,0))</f>
        <v>Shyolkovo</v>
      </c>
      <c r="J237" s="184" t="str">
        <f ca="1">IF(ISERROR($V237),"",OFFSET('Smelter Look-up'!$I$4,$V237-4,0))</f>
        <v>Moskovskaja oblast'</v>
      </c>
      <c r="K237" s="225"/>
      <c r="L237" s="225"/>
      <c r="M237" s="225"/>
      <c r="N237" s="225"/>
      <c r="O237" s="225"/>
      <c r="P237" s="185"/>
      <c r="Q237" s="226"/>
      <c r="R237" s="182" t="str">
        <f ca="1">IF(ISERROR($V237),"",OFFSET('Smelter Look-up'!$C$4,$V237-4,0)&amp;"")</f>
        <v>SOE Shyolkovsky Factory of Secondary Precious Metals</v>
      </c>
      <c r="S237" s="181" t="str">
        <f t="shared" ca="1" si="33"/>
        <v>RU</v>
      </c>
      <c r="T237" s="181" t="str">
        <f ca="1">IF(B237="","",IF(ISERROR(MATCH($J237,SorP!$B$1:$B$6230,0)),"",INDIRECT("'SorP'!$A$"&amp;MATCH($J237,SorP!$B$1:$B$6230,0))))</f>
        <v>RU-MOS</v>
      </c>
      <c r="U237" s="201"/>
      <c r="V237" s="227">
        <f ca="1">IF(C237="",NA(),IF(OR(C237="Smelter not listed",C237="Smelter not yet identified"),MATCH($B237&amp;$D237,'Smelter Look-up'!$J:$J,0),MATCH($B237&amp;$C237,'Smelter Look-up'!$J:$J,0)))</f>
        <v>257</v>
      </c>
      <c r="X237" s="228">
        <f t="shared" ca="1" si="34"/>
        <v>0</v>
      </c>
      <c r="AB237" s="229" t="str">
        <f t="shared" ca="1" si="35"/>
        <v>GoldSOE Shyolkovsky Factory of Secondary Precious Metals</v>
      </c>
    </row>
    <row r="238" spans="1:28" s="228" customFormat="1" ht="37.799999999999997">
      <c r="A238" s="181" t="s">
        <v>748</v>
      </c>
      <c r="B238" s="182" t="str">
        <f ca="1">IF(LEN(A238)=0,"",INDEX('Smelter Look-up'!$A:$A,MATCH($A238,'Smelter Look-up'!$E:$E,0)))</f>
        <v>Tantalum</v>
      </c>
      <c r="C238" s="186" t="str">
        <f ca="1">IF(LEN(A238)=0,"",INDEX('Smelter Look-up'!$C:$C,MATCH($A238,'Smelter Look-up'!$E:$E,0)))</f>
        <v>Exotech Inc.</v>
      </c>
      <c r="D238" s="233"/>
      <c r="E238" s="182" t="str">
        <f ca="1">IF(ISERROR($V238),"",OFFSET('Smelter Look-up'!$D$4,$V238-4,0)&amp;"")</f>
        <v>UNITED STATES OF AMERICA</v>
      </c>
      <c r="F238" s="182" t="str">
        <f ca="1">IF(ISERROR($V238),"",OFFSET('Smelter Look-up'!$E$4,$V238-4,0))</f>
        <v>CID000456</v>
      </c>
      <c r="G238" s="182" t="str">
        <f ca="1">IF(C238=$X$4,IF(ISERROR($V238),"Enter smelter details","RMI"),IF(ISERROR($V238),"",OFFSET('Smelter Look-up'!$F$4,$V238-4,0)))</f>
        <v>RMI</v>
      </c>
      <c r="H238" s="183">
        <f ca="1">IF(ISERROR($V238),"",OFFSET('Smelter Look-up'!$G$4,$V238-4,0))</f>
        <v>0</v>
      </c>
      <c r="I238" s="184" t="str">
        <f ca="1">IF(ISERROR($V238),"",OFFSET('Smelter Look-up'!$H$4,$V238-4,0))</f>
        <v>Pompano Beach</v>
      </c>
      <c r="J238" s="184" t="str">
        <f ca="1">IF(ISERROR($V238),"",OFFSET('Smelter Look-up'!$I$4,$V238-4,0))</f>
        <v>Florida</v>
      </c>
      <c r="K238" s="225"/>
      <c r="L238" s="225"/>
      <c r="M238" s="225"/>
      <c r="N238" s="225"/>
      <c r="O238" s="225"/>
      <c r="P238" s="185"/>
      <c r="Q238" s="226"/>
      <c r="R238" s="182" t="str">
        <f ca="1">IF(ISERROR($V238),"",OFFSET('Smelter Look-up'!$C$4,$V238-4,0)&amp;"")</f>
        <v>Exotech Inc.</v>
      </c>
      <c r="S238" s="181" t="str">
        <f t="shared" ca="1" si="33"/>
        <v>US</v>
      </c>
      <c r="T238" s="181" t="str">
        <f ca="1">IF(B238="","",IF(ISERROR(MATCH($J238,SorP!$B$1:$B$6230,0)),"",INDIRECT("'SorP'!$A$"&amp;MATCH($J238,SorP!$B$1:$B$6230,0))))</f>
        <v>US-FL</v>
      </c>
      <c r="U238" s="201"/>
      <c r="V238" s="227">
        <f ca="1">IF(C238="",NA(),IF(OR(C238="Smelter not listed",C238="Smelter not yet identified"),MATCH($B238&amp;$D238,'Smelter Look-up'!$J:$J,0),MATCH($B238&amp;$C238,'Smelter Look-up'!$J:$J,0)))</f>
        <v>328</v>
      </c>
      <c r="X238" s="228">
        <f t="shared" ca="1" si="34"/>
        <v>0</v>
      </c>
      <c r="AB238" s="229" t="str">
        <f t="shared" ca="1" si="35"/>
        <v>TantalumExotech Inc.</v>
      </c>
    </row>
    <row r="239" spans="1:28" s="228" customFormat="1" ht="88.2">
      <c r="A239" s="181" t="s">
        <v>762</v>
      </c>
      <c r="B239" s="182" t="str">
        <f ca="1">IF(LEN(A239)=0,"",INDEX('Smelter Look-up'!$A:$A,MATCH($A239,'Smelter Look-up'!$E:$E,0)))</f>
        <v>Tantalum</v>
      </c>
      <c r="C239" s="186" t="str">
        <f ca="1">IF(LEN(A239)=0,"",INDEX('Smelter Look-up'!$C:$C,MATCH($A239,'Smelter Look-up'!$E:$E,0)))</f>
        <v>Solikamsk Magnesium Works OAO</v>
      </c>
      <c r="D239" s="233"/>
      <c r="E239" s="182" t="str">
        <f ca="1">IF(ISERROR($V239),"",OFFSET('Smelter Look-up'!$D$4,$V239-4,0)&amp;"")</f>
        <v>RUSSIAN FEDERATION</v>
      </c>
      <c r="F239" s="182" t="str">
        <f ca="1">IF(ISERROR($V239),"",OFFSET('Smelter Look-up'!$E$4,$V239-4,0))</f>
        <v>CID001769</v>
      </c>
      <c r="G239" s="182" t="str">
        <f ca="1">IF(C239=$X$4,IF(ISERROR($V239),"Enter smelter details","RMI"),IF(ISERROR($V239),"",OFFSET('Smelter Look-up'!$F$4,$V239-4,0)))</f>
        <v>RMI</v>
      </c>
      <c r="H239" s="183">
        <f ca="1">IF(ISERROR($V239),"",OFFSET('Smelter Look-up'!$G$4,$V239-4,0))</f>
        <v>0</v>
      </c>
      <c r="I239" s="184" t="str">
        <f ca="1">IF(ISERROR($V239),"",OFFSET('Smelter Look-up'!$H$4,$V239-4,0))</f>
        <v>Solikamsk</v>
      </c>
      <c r="J239" s="184" t="str">
        <f ca="1">IF(ISERROR($V239),"",OFFSET('Smelter Look-up'!$I$4,$V239-4,0))</f>
        <v>Permskiy kray</v>
      </c>
      <c r="K239" s="225"/>
      <c r="L239" s="225"/>
      <c r="M239" s="225"/>
      <c r="N239" s="225"/>
      <c r="O239" s="225"/>
      <c r="P239" s="185"/>
      <c r="Q239" s="226"/>
      <c r="R239" s="182" t="str">
        <f ca="1">IF(ISERROR($V239),"",OFFSET('Smelter Look-up'!$C$4,$V239-4,0)&amp;"")</f>
        <v>Solikamsk Magnesium Works OAO</v>
      </c>
      <c r="S239" s="181" t="str">
        <f t="shared" ca="1" si="33"/>
        <v>RU</v>
      </c>
      <c r="T239" s="181" t="str">
        <f ca="1">IF(B239="","",IF(ISERROR(MATCH($J239,SorP!$B$1:$B$6230,0)),"",INDIRECT("'SorP'!$A$"&amp;MATCH($J239,SorP!$B$1:$B$6230,0))))</f>
        <v>RU-PER</v>
      </c>
      <c r="U239" s="201"/>
      <c r="V239" s="227">
        <f ca="1">IF(C239="",NA(),IF(OR(C239="Smelter not listed",C239="Smelter not yet identified"),MATCH($B239&amp;$D239,'Smelter Look-up'!$J:$J,0),MATCH($B239&amp;$C239,'Smelter Look-up'!$J:$J,0)))</f>
        <v>370</v>
      </c>
      <c r="X239" s="228">
        <f t="shared" ca="1" si="34"/>
        <v>0</v>
      </c>
      <c r="AB239" s="229" t="str">
        <f t="shared" ca="1" si="35"/>
        <v>TantalumSolikamsk Magnesium Works OAO</v>
      </c>
    </row>
    <row r="240" spans="1:28" s="228" customFormat="1" ht="63">
      <c r="A240" s="181" t="s">
        <v>2298</v>
      </c>
      <c r="B240" s="182" t="str">
        <f ca="1">IF(LEN(A240)=0,"",INDEX('Smelter Look-up'!$A:$A,MATCH($A240,'Smelter Look-up'!$E:$E,0)))</f>
        <v>Tin</v>
      </c>
      <c r="C240" s="186" t="str">
        <f ca="1">IF(LEN(A240)=0,"",INDEX('Smelter Look-up'!$C:$C,MATCH($A240,'Smelter Look-up'!$E:$E,0)))</f>
        <v>HuiChang Hill Tin Industry Co., Ltd.</v>
      </c>
      <c r="D240" s="233"/>
      <c r="E240" s="182" t="str">
        <f ca="1">IF(ISERROR($V240),"",OFFSET('Smelter Look-up'!$D$4,$V240-4,0)&amp;"")</f>
        <v>CHINA</v>
      </c>
      <c r="F240" s="182" t="str">
        <f ca="1">IF(ISERROR($V240),"",OFFSET('Smelter Look-up'!$E$4,$V240-4,0))</f>
        <v>CID002844</v>
      </c>
      <c r="G240" s="182" t="str">
        <f ca="1">IF(C240=$X$4,IF(ISERROR($V240),"Enter smelter details","RMI"),IF(ISERROR($V240),"",OFFSET('Smelter Look-up'!$F$4,$V240-4,0)))</f>
        <v>RMI</v>
      </c>
      <c r="H240" s="183">
        <f ca="1">IF(ISERROR($V240),"",OFFSET('Smelter Look-up'!$G$4,$V240-4,0))</f>
        <v>0</v>
      </c>
      <c r="I240" s="184" t="str">
        <f ca="1">IF(ISERROR($V240),"",OFFSET('Smelter Look-up'!$H$4,$V240-4,0))</f>
        <v>Ganzhou</v>
      </c>
      <c r="J240" s="184" t="str">
        <f ca="1">IF(ISERROR($V240),"",OFFSET('Smelter Look-up'!$I$4,$V240-4,0))</f>
        <v>Jiangxi Sheng</v>
      </c>
      <c r="K240" s="225"/>
      <c r="L240" s="225"/>
      <c r="M240" s="225"/>
      <c r="N240" s="225"/>
      <c r="O240" s="225"/>
      <c r="P240" s="185"/>
      <c r="Q240" s="226"/>
      <c r="R240" s="182" t="str">
        <f ca="1">IF(ISERROR($V240),"",OFFSET('Smelter Look-up'!$C$4,$V240-4,0)&amp;"")</f>
        <v>HuiChang Hill Tin Industry Co., Ltd.</v>
      </c>
      <c r="S240" s="181" t="str">
        <f t="shared" ca="1" si="33"/>
        <v>CN</v>
      </c>
      <c r="T240" s="181" t="str">
        <f ca="1">IF(B240="","",IF(ISERROR(MATCH($J240,SorP!$B$1:$B$6230,0)),"",INDIRECT("'SorP'!$A$"&amp;MATCH($J240,SorP!$B$1:$B$6230,0))))</f>
        <v>CN-JX</v>
      </c>
      <c r="U240" s="201"/>
      <c r="V240" s="227">
        <f ca="1">IF(C240="",NA(),IF(OR(C240="Smelter not listed",C240="Smelter not yet identified"),MATCH($B240&amp;$D240,'Smelter Look-up'!$J:$J,0),MATCH($B240&amp;$C240,'Smelter Look-up'!$J:$J,0)))</f>
        <v>442</v>
      </c>
      <c r="X240" s="228">
        <f t="shared" ca="1" si="34"/>
        <v>0</v>
      </c>
      <c r="AB240" s="229" t="str">
        <f t="shared" ca="1" si="35"/>
        <v>TinHuiChang Hill Tin Industry Co., Ltd.</v>
      </c>
    </row>
    <row r="241" spans="1:28" s="228" customFormat="1" ht="50.4">
      <c r="A241" s="181" t="s">
        <v>1326</v>
      </c>
      <c r="B241" s="182" t="str">
        <f ca="1">IF(LEN(A241)=0,"",INDEX('Smelter Look-up'!$A:$A,MATCH($A241,'Smelter Look-up'!$E:$E,0)))</f>
        <v>Tin</v>
      </c>
      <c r="C241" s="186" t="str">
        <f ca="1">IF(LEN(A241)=0,"",INDEX('Smelter Look-up'!$C:$C,MATCH($A241,'Smelter Look-up'!$E:$E,0)))</f>
        <v>Melt Metais e Ligas S.A.</v>
      </c>
      <c r="D241" s="233"/>
      <c r="E241" s="182" t="str">
        <f ca="1">IF(ISERROR($V241),"",OFFSET('Smelter Look-up'!$D$4,$V241-4,0)&amp;"")</f>
        <v>BRAZIL</v>
      </c>
      <c r="F241" s="182" t="str">
        <f ca="1">IF(ISERROR($V241),"",OFFSET('Smelter Look-up'!$E$4,$V241-4,0))</f>
        <v>CID002500</v>
      </c>
      <c r="G241" s="182" t="str">
        <f ca="1">IF(C241=$X$4,IF(ISERROR($V241),"Enter smelter details","RMI"),IF(ISERROR($V241),"",OFFSET('Smelter Look-up'!$F$4,$V241-4,0)))</f>
        <v>RMI</v>
      </c>
      <c r="H241" s="183">
        <f ca="1">IF(ISERROR($V241),"",OFFSET('Smelter Look-up'!$G$4,$V241-4,0))</f>
        <v>0</v>
      </c>
      <c r="I241" s="184" t="str">
        <f ca="1">IF(ISERROR($V241),"",OFFSET('Smelter Look-up'!$H$4,$V241-4,0))</f>
        <v>Ariquemes</v>
      </c>
      <c r="J241" s="184" t="str">
        <f ca="1">IF(ISERROR($V241),"",OFFSET('Smelter Look-up'!$I$4,$V241-4,0))</f>
        <v>Rondônia</v>
      </c>
      <c r="K241" s="225"/>
      <c r="L241" s="225"/>
      <c r="M241" s="225"/>
      <c r="N241" s="225"/>
      <c r="O241" s="225"/>
      <c r="P241" s="185"/>
      <c r="Q241" s="226"/>
      <c r="R241" s="182" t="str">
        <f ca="1">IF(ISERROR($V241),"",OFFSET('Smelter Look-up'!$C$4,$V241-4,0)&amp;"")</f>
        <v>Melt Metais e Ligas S.A.</v>
      </c>
      <c r="S241" s="181" t="str">
        <f t="shared" ca="1" si="33"/>
        <v>BR</v>
      </c>
      <c r="T241" s="181" t="str">
        <f ca="1">IF(B241="","",IF(ISERROR(MATCH($J241,SorP!$B$1:$B$6230,0)),"",INDIRECT("'SorP'!$A$"&amp;MATCH($J241,SorP!$B$1:$B$6230,0))))</f>
        <v>BR-RO</v>
      </c>
      <c r="U241" s="201"/>
      <c r="V241" s="227">
        <f ca="1">IF(C241="",NA(),IF(OR(C241="Smelter not listed",C241="Smelter not yet identified"),MATCH($B241&amp;$D241,'Smelter Look-up'!$J:$J,0),MATCH($B241&amp;$C241,'Smelter Look-up'!$J:$J,0)))</f>
        <v>458</v>
      </c>
      <c r="X241" s="228">
        <f t="shared" ca="1" si="34"/>
        <v>0</v>
      </c>
      <c r="AB241" s="229" t="str">
        <f t="shared" ca="1" si="35"/>
        <v>TinMelt Metais e Ligas S.A.</v>
      </c>
    </row>
    <row r="242" spans="1:28" s="228" customFormat="1" ht="50.4">
      <c r="A242" s="181" t="s">
        <v>1858</v>
      </c>
      <c r="B242" s="182" t="str">
        <f ca="1">IF(LEN(A242)=0,"",INDEX('Smelter Look-up'!$A:$A,MATCH($A242,'Smelter Look-up'!$E:$E,0)))</f>
        <v>Tungsten</v>
      </c>
      <c r="C242" s="186" t="str">
        <f ca="1">IF(LEN(A242)=0,"",INDEX('Smelter Look-up'!$C:$C,MATCH($A242,'Smelter Look-up'!$E:$E,0)))</f>
        <v>Hydrometallurg, JSC</v>
      </c>
      <c r="D242" s="233"/>
      <c r="E242" s="182" t="str">
        <f ca="1">IF(ISERROR($V242),"",OFFSET('Smelter Look-up'!$D$4,$V242-4,0)&amp;"")</f>
        <v>RUSSIAN FEDERATION</v>
      </c>
      <c r="F242" s="182" t="str">
        <f ca="1">IF(ISERROR($V242),"",OFFSET('Smelter Look-up'!$E$4,$V242-4,0))</f>
        <v>CID002649</v>
      </c>
      <c r="G242" s="182" t="str">
        <f ca="1">IF(C242=$X$4,IF(ISERROR($V242),"Enter smelter details","RMI"),IF(ISERROR($V242),"",OFFSET('Smelter Look-up'!$F$4,$V242-4,0)))</f>
        <v>RMI</v>
      </c>
      <c r="H242" s="183">
        <f ca="1">IF(ISERROR($V242),"",OFFSET('Smelter Look-up'!$G$4,$V242-4,0))</f>
        <v>0</v>
      </c>
      <c r="I242" s="184" t="str">
        <f ca="1">IF(ISERROR($V242),"",OFFSET('Smelter Look-up'!$H$4,$V242-4,0))</f>
        <v>Nalchik</v>
      </c>
      <c r="J242" s="184" t="str">
        <f ca="1">IF(ISERROR($V242),"",OFFSET('Smelter Look-up'!$I$4,$V242-4,0))</f>
        <v>Kabardino-Balkarskaya Respublika</v>
      </c>
      <c r="K242" s="225"/>
      <c r="L242" s="225"/>
      <c r="M242" s="225"/>
      <c r="N242" s="225"/>
      <c r="O242" s="225"/>
      <c r="P242" s="185"/>
      <c r="Q242" s="226"/>
      <c r="R242" s="182" t="str">
        <f ca="1">IF(ISERROR($V242),"",OFFSET('Smelter Look-up'!$C$4,$V242-4,0)&amp;"")</f>
        <v>Hydrometallurg, JSC</v>
      </c>
      <c r="S242" s="181" t="str">
        <f t="shared" ca="1" si="33"/>
        <v>RU</v>
      </c>
      <c r="T242" s="181" t="str">
        <f ca="1">IF(B242="","",IF(ISERROR(MATCH($J242,SorP!$B$1:$B$6230,0)),"",INDIRECT("'SorP'!$A$"&amp;MATCH($J242,SorP!$B$1:$B$6230,0))))</f>
        <v>RU-KB</v>
      </c>
      <c r="U242" s="201"/>
      <c r="V242" s="227">
        <f ca="1">IF(C242="",NA(),IF(OR(C242="Smelter not listed",C242="Smelter not yet identified"),MATCH($B242&amp;$D242,'Smelter Look-up'!$J:$J,0),MATCH($B242&amp;$C242,'Smelter Look-up'!$J:$J,0)))</f>
        <v>591</v>
      </c>
      <c r="X242" s="228">
        <f t="shared" ca="1" si="34"/>
        <v>0</v>
      </c>
      <c r="AB242" s="229" t="str">
        <f t="shared" ca="1" si="35"/>
        <v>TungstenHydrometallurg, JSC</v>
      </c>
    </row>
    <row r="243" spans="1:28" s="228" customFormat="1" ht="37.799999999999997">
      <c r="A243" s="181" t="s">
        <v>2288</v>
      </c>
      <c r="B243" s="182" t="str">
        <f ca="1">IF(LEN(A243)=0,"",INDEX('Smelter Look-up'!$A:$A,MATCH($A243,'Smelter Look-up'!$E:$E,0)))</f>
        <v>Tungsten</v>
      </c>
      <c r="C243" s="186" t="str">
        <f ca="1">IF(LEN(A243)=0,"",INDEX('Smelter Look-up'!$C:$C,MATCH($A243,'Smelter Look-up'!$E:$E,0)))</f>
        <v>Moliren Ltd.</v>
      </c>
      <c r="D243" s="233"/>
      <c r="E243" s="182" t="str">
        <f ca="1">IF(ISERROR($V243),"",OFFSET('Smelter Look-up'!$D$4,$V243-4,0)&amp;"")</f>
        <v>RUSSIAN FEDERATION</v>
      </c>
      <c r="F243" s="182" t="str">
        <f ca="1">IF(ISERROR($V243),"",OFFSET('Smelter Look-up'!$E$4,$V243-4,0))</f>
        <v>CID002845</v>
      </c>
      <c r="G243" s="182" t="str">
        <f ca="1">IF(C243=$X$4,IF(ISERROR($V243),"Enter smelter details","RMI"),IF(ISERROR($V243),"",OFFSET('Smelter Look-up'!$F$4,$V243-4,0)))</f>
        <v>RMI</v>
      </c>
      <c r="H243" s="183">
        <f ca="1">IF(ISERROR($V243),"",OFFSET('Smelter Look-up'!$G$4,$V243-4,0))</f>
        <v>0</v>
      </c>
      <c r="I243" s="184" t="str">
        <f ca="1">IF(ISERROR($V243),"",OFFSET('Smelter Look-up'!$H$4,$V243-4,0))</f>
        <v>Roshal</v>
      </c>
      <c r="J243" s="184" t="str">
        <f ca="1">IF(ISERROR($V243),"",OFFSET('Smelter Look-up'!$I$4,$V243-4,0))</f>
        <v>Moskovskaja oblast'</v>
      </c>
      <c r="K243" s="225"/>
      <c r="L243" s="225"/>
      <c r="M243" s="225"/>
      <c r="N243" s="225"/>
      <c r="O243" s="225"/>
      <c r="P243" s="185"/>
      <c r="Q243" s="226"/>
      <c r="R243" s="182" t="str">
        <f ca="1">IF(ISERROR($V243),"",OFFSET('Smelter Look-up'!$C$4,$V243-4,0)&amp;"")</f>
        <v>Moliren Ltd.</v>
      </c>
      <c r="S243" s="181" t="str">
        <f t="shared" ca="1" si="33"/>
        <v>RU</v>
      </c>
      <c r="T243" s="181" t="str">
        <f ca="1">IF(B243="","",IF(ISERROR(MATCH($J243,SorP!$B$1:$B$6230,0)),"",INDIRECT("'SorP'!$A$"&amp;MATCH($J243,SorP!$B$1:$B$6230,0))))</f>
        <v>RU-MOS</v>
      </c>
      <c r="U243" s="201"/>
      <c r="V243" s="227">
        <f ca="1">IF(C243="",NA(),IF(OR(C243="Smelter not listed",C243="Smelter not yet identified"),MATCH($B243&amp;$D243,'Smelter Look-up'!$J:$J,0),MATCH($B243&amp;$C243,'Smelter Look-up'!$J:$J,0)))</f>
        <v>611</v>
      </c>
      <c r="X243" s="228">
        <f t="shared" ca="1" si="34"/>
        <v>0</v>
      </c>
      <c r="AB243" s="229" t="str">
        <f t="shared" ca="1" si="35"/>
        <v>TungstenMoliren Ltd.</v>
      </c>
    </row>
    <row r="244" spans="1:28" s="228" customFormat="1" ht="63">
      <c r="A244" s="181" t="s">
        <v>2472</v>
      </c>
      <c r="B244" s="182" t="str">
        <f ca="1">IF(LEN(A244)=0,"",INDEX('Smelter Look-up'!$A:$A,MATCH($A244,'Smelter Look-up'!$E:$E,0)))</f>
        <v>Tungsten</v>
      </c>
      <c r="C244" s="186" t="str">
        <f ca="1">IF(LEN(A244)=0,"",INDEX('Smelter Look-up'!$C:$C,MATCH($A244,'Smelter Look-up'!$E:$E,0)))</f>
        <v>Unecha Refractory metals plant</v>
      </c>
      <c r="D244" s="233"/>
      <c r="E244" s="182" t="str">
        <f ca="1">IF(ISERROR($V244),"",OFFSET('Smelter Look-up'!$D$4,$V244-4,0)&amp;"")</f>
        <v>RUSSIAN FEDERATION</v>
      </c>
      <c r="F244" s="182" t="str">
        <f ca="1">IF(ISERROR($V244),"",OFFSET('Smelter Look-up'!$E$4,$V244-4,0))</f>
        <v>CID002724</v>
      </c>
      <c r="G244" s="182" t="str">
        <f ca="1">IF(C244=$X$4,IF(ISERROR($V244),"Enter smelter details","RMI"),IF(ISERROR($V244),"",OFFSET('Smelter Look-up'!$F$4,$V244-4,0)))</f>
        <v>RMI</v>
      </c>
      <c r="H244" s="183">
        <f ca="1">IF(ISERROR($V244),"",OFFSET('Smelter Look-up'!$G$4,$V244-4,0))</f>
        <v>0</v>
      </c>
      <c r="I244" s="184" t="str">
        <f ca="1">IF(ISERROR($V244),"",OFFSET('Smelter Look-up'!$H$4,$V244-4,0))</f>
        <v>Unecha</v>
      </c>
      <c r="J244" s="184" t="str">
        <f ca="1">IF(ISERROR($V244),"",OFFSET('Smelter Look-up'!$I$4,$V244-4,0))</f>
        <v>Bryanskaya oblast'</v>
      </c>
      <c r="K244" s="225"/>
      <c r="L244" s="225"/>
      <c r="M244" s="225"/>
      <c r="N244" s="225"/>
      <c r="O244" s="225"/>
      <c r="P244" s="185"/>
      <c r="Q244" s="226"/>
      <c r="R244" s="182" t="str">
        <f ca="1">IF(ISERROR($V244),"",OFFSET('Smelter Look-up'!$C$4,$V244-4,0)&amp;"")</f>
        <v>Unecha Refractory metals plant</v>
      </c>
      <c r="S244" s="181" t="str">
        <f t="shared" ca="1" si="33"/>
        <v>RU</v>
      </c>
      <c r="T244" s="181" t="str">
        <f ca="1">IF(B244="","",IF(ISERROR(MATCH($J244,SorP!$B$1:$B$6230,0)),"",INDIRECT("'SorP'!$A$"&amp;MATCH($J244,SorP!$B$1:$B$6230,0))))</f>
        <v>RU-BRY</v>
      </c>
      <c r="U244" s="201"/>
      <c r="V244" s="227">
        <f ca="1">IF(C244="",NA(),IF(OR(C244="Smelter not listed",C244="Smelter not yet identified"),MATCH($B244&amp;$D244,'Smelter Look-up'!$J:$J,0),MATCH($B244&amp;$C244,'Smelter Look-up'!$J:$J,0)))</f>
        <v>619</v>
      </c>
      <c r="X244" s="228">
        <f t="shared" ca="1" si="34"/>
        <v>0</v>
      </c>
      <c r="AB244" s="229" t="str">
        <f t="shared" ca="1" si="35"/>
        <v>TungstenUnecha Refractory metals plant</v>
      </c>
    </row>
    <row r="245" spans="1:28" s="228" customFormat="1" ht="20.399999999999999">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IF(B245="","",IF(ISERROR(MATCH($J245,SorP!$B$1:$B$6230,0)),"",INDIRECT("'SorP'!$A$"&amp;MATCH($J245,SorP!$B$1:$B$6230,0))))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0.399999999999999">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IF(B246="","",IF(ISERROR(MATCH($J246,SorP!$B$1:$B$6230,0)),"",INDIRECT("'SorP'!$A$"&amp;MATCH($J246,SorP!$B$1:$B$6230,0))))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0.399999999999999">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IF(B247="","",IF(ISERROR(MATCH($J247,SorP!$B$1:$B$6230,0)),"",INDIRECT("'SorP'!$A$"&amp;MATCH($J247,SorP!$B$1:$B$6230,0))))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0.399999999999999">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IF(B248="","",IF(ISERROR(MATCH($J248,SorP!$B$1:$B$6230,0)),"",INDIRECT("'SorP'!$A$"&amp;MATCH($J248,SorP!$B$1:$B$6230,0))))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0.399999999999999">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IF(B249="","",IF(ISERROR(MATCH($J249,SorP!$B$1:$B$6230,0)),"",INDIRECT("'SorP'!$A$"&amp;MATCH($J249,SorP!$B$1:$B$6230,0))))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399999999999999">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399999999999999">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399999999999999">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399999999999999">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0.399999999999999">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0.399999999999999">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IF(B255="","",IF(ISERROR(MATCH($J255,SorP!$B$1:$B$6230,0)),"",INDIRECT("'SorP'!$A$"&amp;MATCH($J255,SorP!$B$1:$B$6230,0))))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0.399999999999999">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IF(B256="","",IF(ISERROR(MATCH($J256,SorP!$B$1:$B$6230,0)),"",INDIRECT("'SorP'!$A$"&amp;MATCH($J256,SorP!$B$1:$B$6230,0))))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0.399999999999999">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0.399999999999999">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0.399999999999999">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0.399999999999999">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3"/>
        <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ca="1" si="34"/>
        <v>0</v>
      </c>
      <c r="AB260" s="229" t="str">
        <f t="shared" si="35"/>
        <v/>
      </c>
    </row>
    <row r="261" spans="1:28" s="228" customFormat="1" ht="20.399999999999999">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6">IF(B261="","",IF(ISERROR(MATCH($E261,CL,0)),"Unknown",INDIRECT("'C'!$A$"&amp;MATCH($E261,CL,0)+1)))</f>
        <v/>
      </c>
      <c r="T261" s="181" t="str">
        <f ca="1">IF(B261="","",IF(ISERROR(MATCH($J261,SorP!$B$1:$B$6230,0)),"",INDIRECT("'SorP'!$A$"&amp;MATCH($J261,SorP!$B$1:$B$6230,0))))</f>
        <v/>
      </c>
      <c r="U261" s="201"/>
      <c r="V261" s="227" t="e">
        <f>IF(C261="",NA(),IF(OR(C261="Smelter not listed",C261="Smelter not yet identified"),MATCH($B261&amp;$D261,'Smelter Look-up'!$J:$J,0),MATCH($B261&amp;$C261,'Smelter Look-up'!$J:$J,0)))</f>
        <v>#N/A</v>
      </c>
      <c r="X261" s="228">
        <f t="shared" ref="X261" ca="1" si="37">IF(AND(C261="Smelter not listed",OR(LEN(D261)=0,LEN(E261)=0)),1,0)</f>
        <v>0</v>
      </c>
      <c r="AB261" s="229" t="str">
        <f t="shared" ref="AB261" si="38">B261&amp;C261</f>
        <v/>
      </c>
    </row>
    <row r="262" spans="1:28" s="228" customFormat="1" ht="20.399999999999999">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39">IF(B262="","",IF(ISERROR(MATCH($E262,CL,0)),"Unknown",INDIRECT("'C'!$A$"&amp;MATCH($E262,CL,0)+1)))</f>
        <v/>
      </c>
      <c r="T262" s="181" t="str">
        <f ca="1">IF(B262="","",IF(ISERROR(MATCH($J262,SorP!$B$1:$B$6230,0)),"",INDIRECT("'SorP'!$A$"&amp;MATCH($J262,SorP!$B$1:$B$6230,0))))</f>
        <v/>
      </c>
      <c r="U262" s="201"/>
      <c r="V262" s="227" t="e">
        <f>IF(C262="",NA(),IF(OR(C262="Smelter not listed",C262="Smelter not yet identified"),MATCH($B262&amp;$D262,'Smelter Look-up'!$J:$J,0),MATCH($B262&amp;$C262,'Smelter Look-up'!$J:$J,0)))</f>
        <v>#N/A</v>
      </c>
      <c r="X262" s="228">
        <f t="shared" ref="X262:X293" ca="1" si="40">IF(AND(C262="Smelter not listed",OR(LEN(D262)=0,LEN(E262)=0)),1,0)</f>
        <v>0</v>
      </c>
      <c r="AB262" s="229" t="str">
        <f t="shared" ref="AB262:AB293" si="41">B262&amp;C262</f>
        <v/>
      </c>
    </row>
    <row r="263" spans="1:28" s="228" customFormat="1" ht="20.399999999999999">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IF(B263="","",IF(ISERROR(MATCH($J263,SorP!$B$1:$B$6230,0)),"",INDIRECT("'SorP'!$A$"&amp;MATCH($J263,SorP!$B$1:$B$6230,0))))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399999999999999">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IF(B264="","",IF(ISERROR(MATCH($J264,SorP!$B$1:$B$6230,0)),"",INDIRECT("'SorP'!$A$"&amp;MATCH($J264,SorP!$B$1:$B$6230,0))))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399999999999999">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IF(B265="","",IF(ISERROR(MATCH($J265,SorP!$B$1:$B$6230,0)),"",INDIRECT("'SorP'!$A$"&amp;MATCH($J265,SorP!$B$1:$B$6230,0))))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399999999999999">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399999999999999">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IF(B267="","",IF(ISERROR(MATCH($J267,SorP!$B$1:$B$6230,0)),"",INDIRECT("'SorP'!$A$"&amp;MATCH($J267,SorP!$B$1:$B$6230,0))))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399999999999999">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IF(B268="","",IF(ISERROR(MATCH($J268,SorP!$B$1:$B$6230,0)),"",INDIRECT("'SorP'!$A$"&amp;MATCH($J268,SorP!$B$1:$B$6230,0))))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399999999999999">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399999999999999">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IF(B270="","",IF(ISERROR(MATCH($J270,SorP!$B$1:$B$6230,0)),"",INDIRECT("'SorP'!$A$"&amp;MATCH($J270,SorP!$B$1:$B$6230,0))))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399999999999999">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IF(B271="","",IF(ISERROR(MATCH($J271,SorP!$B$1:$B$6230,0)),"",INDIRECT("'SorP'!$A$"&amp;MATCH($J271,SorP!$B$1:$B$6230,0))))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399999999999999">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399999999999999">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399999999999999">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399999999999999">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399999999999999">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399999999999999">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399999999999999">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399999999999999">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399999999999999">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IF(B280="","",IF(ISERROR(MATCH($J280,SorP!$B$1:$B$6230,0)),"",INDIRECT("'SorP'!$A$"&amp;MATCH($J280,SorP!$B$1:$B$6230,0))))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399999999999999">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IF(B281="","",IF(ISERROR(MATCH($J281,SorP!$B$1:$B$6230,0)),"",INDIRECT("'SorP'!$A$"&amp;MATCH($J281,SorP!$B$1:$B$6230,0))))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399999999999999">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IF(B282="","",IF(ISERROR(MATCH($J282,SorP!$B$1:$B$6230,0)),"",INDIRECT("'SorP'!$A$"&amp;MATCH($J282,SorP!$B$1:$B$6230,0))))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399999999999999">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399999999999999">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399999999999999">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399999999999999">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399999999999999">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0.399999999999999">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0.399999999999999">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0.399999999999999">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0.399999999999999">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0.399999999999999">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0.399999999999999">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9"/>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ca="1" si="40"/>
        <v>0</v>
      </c>
      <c r="AB293" s="229" t="str">
        <f t="shared" si="41"/>
        <v/>
      </c>
    </row>
    <row r="294" spans="1:28" s="228" customFormat="1" ht="20.399999999999999">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2">IF(B294="","",IF(ISERROR(MATCH($E294,CL,0)),"Unknown",INDIRECT("'C'!$A$"&amp;MATCH($E294,CL,0)+1)))</f>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ref="X294:X324" ca="1" si="43">IF(AND(C294="Smelter not listed",OR(LEN(D294)=0,LEN(E294)=0)),1,0)</f>
        <v>0</v>
      </c>
      <c r="AB294" s="229" t="str">
        <f t="shared" ref="AB294:AB324" si="44">B294&amp;C294</f>
        <v/>
      </c>
    </row>
    <row r="295" spans="1:28" s="228" customFormat="1" ht="20.399999999999999">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399999999999999">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399999999999999">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399999999999999">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399999999999999">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399999999999999">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399999999999999">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399999999999999">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399999999999999">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399999999999999">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399999999999999">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399999999999999">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399999999999999">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399999999999999">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399999999999999">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399999999999999">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399999999999999">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399999999999999">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399999999999999">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399999999999999">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399999999999999">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399999999999999">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399999999999999">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399999999999999">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0.399999999999999">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0.399999999999999">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0.399999999999999">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0.399999999999999">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0.399999999999999">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0.399999999999999">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2"/>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ca="1" si="43"/>
        <v>0</v>
      </c>
      <c r="AB324" s="229" t="str">
        <f t="shared" si="44"/>
        <v/>
      </c>
    </row>
    <row r="325" spans="1:28" s="228" customFormat="1" ht="20.399999999999999">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5">IF(B325="","",IF(ISERROR(MATCH($E325,CL,0)),"Unknown",INDIRECT("'C'!$A$"&amp;MATCH($E325,CL,0)+1)))</f>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ref="X325" ca="1" si="46">IF(AND(C325="Smelter not listed",OR(LEN(D325)=0,LEN(E325)=0)),1,0)</f>
        <v>0</v>
      </c>
      <c r="AB325" s="229" t="str">
        <f t="shared" ref="AB325" si="47">B325&amp;C325</f>
        <v/>
      </c>
    </row>
    <row r="326" spans="1:28" s="228" customFormat="1" ht="20.399999999999999">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8">IF(B326="","",IF(ISERROR(MATCH($E326,CL,0)),"Unknown",INDIRECT("'C'!$A$"&amp;MATCH($E326,CL,0)+1)))</f>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ref="X326:X357" ca="1" si="49">IF(AND(C326="Smelter not listed",OR(LEN(D326)=0,LEN(E326)=0)),1,0)</f>
        <v>0</v>
      </c>
      <c r="AB326" s="229" t="str">
        <f t="shared" ref="AB326:AB357" si="50">B326&amp;C326</f>
        <v/>
      </c>
    </row>
    <row r="327" spans="1:28" s="228" customFormat="1" ht="20.399999999999999">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399999999999999">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399999999999999">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399999999999999">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399999999999999">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399999999999999">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399999999999999">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399999999999999">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399999999999999">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399999999999999">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399999999999999">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399999999999999">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399999999999999">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399999999999999">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399999999999999">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399999999999999">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399999999999999">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399999999999999">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399999999999999">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399999999999999">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399999999999999">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399999999999999">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399999999999999">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399999999999999">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399999999999999">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399999999999999">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399999999999999">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399999999999999">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399999999999999">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399999999999999">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399999999999999">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0.399999999999999">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si="53">B358&amp;C358</f>
        <v/>
      </c>
    </row>
    <row r="359" spans="1:28" s="228" customFormat="1" ht="20.399999999999999">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399999999999999">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399999999999999">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399999999999999">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399999999999999">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399999999999999">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399999999999999">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399999999999999">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399999999999999">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399999999999999">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399999999999999">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399999999999999">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399999999999999">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399999999999999">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399999999999999">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399999999999999">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399999999999999">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399999999999999">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399999999999999">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399999999999999">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399999999999999">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399999999999999">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399999999999999">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399999999999999">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399999999999999">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399999999999999">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399999999999999">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399999999999999">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399999999999999">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399999999999999">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ca="1" si="52"/>
        <v>0</v>
      </c>
      <c r="AB388" s="229" t="str">
        <f t="shared" si="53"/>
        <v/>
      </c>
    </row>
    <row r="389" spans="1:28" s="228" customFormat="1" ht="20.399999999999999">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ref="X389" ca="1" si="55">IF(AND(C389="Smelter not listed",OR(LEN(D389)=0,LEN(E389)=0)),1,0)</f>
        <v>0</v>
      </c>
      <c r="AB389" s="229" t="str">
        <f t="shared" ref="AB389" si="56">B389&amp;C389</f>
        <v/>
      </c>
    </row>
    <row r="390" spans="1:28" s="228" customFormat="1" ht="20.399999999999999">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si="59">B390&amp;C390</f>
        <v/>
      </c>
    </row>
    <row r="391" spans="1:28" s="228" customFormat="1" ht="20.399999999999999">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399999999999999">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399999999999999">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399999999999999">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399999999999999">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399999999999999">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399999999999999">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399999999999999">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399999999999999">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399999999999999">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399999999999999">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399999999999999">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399999999999999">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399999999999999">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399999999999999">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399999999999999">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399999999999999">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399999999999999">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399999999999999">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399999999999999">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399999999999999">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399999999999999">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399999999999999">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399999999999999">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399999999999999">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399999999999999">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399999999999999">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399999999999999">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399999999999999">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399999999999999">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399999999999999">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0.399999999999999">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0.399999999999999">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399999999999999">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399999999999999">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399999999999999">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399999999999999">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399999999999999">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399999999999999">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399999999999999">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399999999999999">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399999999999999">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399999999999999">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399999999999999">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399999999999999">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399999999999999">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399999999999999">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399999999999999">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399999999999999">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399999999999999">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399999999999999">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399999999999999">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399999999999999">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399999999999999">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399999999999999">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399999999999999">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399999999999999">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399999999999999">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399999999999999">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399999999999999">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399999999999999">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399999999999999">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0.399999999999999">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0.399999999999999">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0.399999999999999">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399999999999999">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399999999999999">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399999999999999">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399999999999999">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399999999999999">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399999999999999">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399999999999999">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399999999999999">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399999999999999">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399999999999999">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399999999999999">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399999999999999">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399999999999999">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399999999999999">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399999999999999">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399999999999999">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399999999999999">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399999999999999">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399999999999999">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399999999999999">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399999999999999">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399999999999999">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399999999999999">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399999999999999">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399999999999999">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399999999999999">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399999999999999">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399999999999999">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399999999999999">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399999999999999">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0.399999999999999">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0.399999999999999">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399999999999999">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399999999999999">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399999999999999">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399999999999999">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399999999999999">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399999999999999">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399999999999999">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399999999999999">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399999999999999">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399999999999999">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399999999999999">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399999999999999">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399999999999999">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399999999999999">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399999999999999">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399999999999999">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399999999999999">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399999999999999">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399999999999999">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399999999999999">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399999999999999">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399999999999999">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399999999999999">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399999999999999">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399999999999999">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399999999999999">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399999999999999">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399999999999999">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399999999999999">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0.399999999999999">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0.399999999999999">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0.399999999999999">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399999999999999">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399999999999999">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399999999999999">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399999999999999">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399999999999999">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399999999999999">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399999999999999">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399999999999999">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399999999999999">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399999999999999">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399999999999999">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399999999999999">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399999999999999">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399999999999999">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399999999999999">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399999999999999">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399999999999999">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399999999999999">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399999999999999">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399999999999999">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399999999999999">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399999999999999">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399999999999999">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399999999999999">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399999999999999">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399999999999999">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399999999999999">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399999999999999">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399999999999999">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399999999999999">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0.399999999999999">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0.399999999999999">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399999999999999">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399999999999999">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399999999999999">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399999999999999">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399999999999999">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399999999999999">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399999999999999">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399999999999999">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399999999999999">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399999999999999">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399999999999999">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399999999999999">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399999999999999">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399999999999999">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399999999999999">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399999999999999">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399999999999999">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399999999999999">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399999999999999">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399999999999999">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399999999999999">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399999999999999">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399999999999999">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399999999999999">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399999999999999">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399999999999999">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399999999999999">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399999999999999">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399999999999999">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0.399999999999999">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0.399999999999999">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399999999999999">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399999999999999">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399999999999999">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0.399999999999999">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0.399999999999999">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0.399999999999999">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399999999999999">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399999999999999">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399999999999999">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399999999999999">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399999999999999">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399999999999999">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399999999999999">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399999999999999">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399999999999999">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399999999999999">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399999999999999">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399999999999999">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399999999999999">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399999999999999">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399999999999999">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399999999999999">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399999999999999">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399999999999999">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399999999999999">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399999999999999">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399999999999999">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399999999999999">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399999999999999">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399999999999999">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399999999999999">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399999999999999">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399999999999999">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399999999999999">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399999999999999">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399999999999999">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399999999999999">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399999999999999">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399999999999999">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399999999999999">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399999999999999">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399999999999999">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399999999999999">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399999999999999">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399999999999999">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399999999999999">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399999999999999">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399999999999999">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399999999999999">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399999999999999">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399999999999999">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399999999999999">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0.399999999999999">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0.399999999999999">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0.399999999999999">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399999999999999">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399999999999999">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399999999999999">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399999999999999">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399999999999999">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399999999999999">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399999999999999">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399999999999999">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399999999999999">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399999999999999">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399999999999999">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399999999999999">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399999999999999">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399999999999999">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399999999999999">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399999999999999">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399999999999999">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399999999999999">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399999999999999">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399999999999999">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399999999999999">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399999999999999">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399999999999999">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399999999999999">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399999999999999">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399999999999999">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399999999999999">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399999999999999">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399999999999999">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399999999999999">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0.399999999999999">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0.399999999999999">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399999999999999">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399999999999999">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399999999999999">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399999999999999">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399999999999999">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399999999999999">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399999999999999">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399999999999999">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399999999999999">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399999999999999">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399999999999999">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399999999999999">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399999999999999">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399999999999999">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399999999999999">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399999999999999">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399999999999999">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399999999999999">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399999999999999">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399999999999999">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399999999999999">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399999999999999">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399999999999999">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399999999999999">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399999999999999">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399999999999999">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399999999999999">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399999999999999">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399999999999999">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0.399999999999999">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0.399999999999999">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0.399999999999999">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399999999999999">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399999999999999">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399999999999999">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399999999999999">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399999999999999">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399999999999999">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399999999999999">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399999999999999">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399999999999999">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399999999999999">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399999999999999">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399999999999999">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399999999999999">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399999999999999">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399999999999999">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399999999999999">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399999999999999">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399999999999999">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399999999999999">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399999999999999">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399999999999999">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399999999999999">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399999999999999">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399999999999999">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399999999999999">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399999999999999">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399999999999999">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399999999999999">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399999999999999">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399999999999999">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0.399999999999999">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0.399999999999999">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399999999999999">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399999999999999">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399999999999999">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399999999999999">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399999999999999">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399999999999999">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399999999999999">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399999999999999">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399999999999999">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399999999999999">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399999999999999">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399999999999999">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399999999999999">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399999999999999">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399999999999999">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399999999999999">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399999999999999">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399999999999999">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399999999999999">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399999999999999">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399999999999999">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399999999999999">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399999999999999">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399999999999999">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399999999999999">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399999999999999">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399999999999999">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399999999999999">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399999999999999">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0.399999999999999">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0.399999999999999">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0.399999999999999">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399999999999999">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399999999999999">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399999999999999">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399999999999999">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399999999999999">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399999999999999">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399999999999999">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399999999999999">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399999999999999">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399999999999999">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399999999999999">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399999999999999">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399999999999999">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399999999999999">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399999999999999">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399999999999999">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399999999999999">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399999999999999">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399999999999999">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399999999999999">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399999999999999">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399999999999999">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399999999999999">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399999999999999">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399999999999999">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399999999999999">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399999999999999">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399999999999999">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399999999999999">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399999999999999">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0.399999999999999">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0.399999999999999">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399999999999999">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399999999999999">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399999999999999">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399999999999999">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399999999999999">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399999999999999">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399999999999999">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399999999999999">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399999999999999">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399999999999999">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399999999999999">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399999999999999">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399999999999999">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399999999999999">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399999999999999">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399999999999999">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399999999999999">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399999999999999">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399999999999999">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399999999999999">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399999999999999">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399999999999999">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399999999999999">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399999999999999">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399999999999999">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399999999999999">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399999999999999">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399999999999999">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399999999999999">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0.399999999999999">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0.399999999999999">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0.399999999999999">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399999999999999">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399999999999999">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399999999999999">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399999999999999">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399999999999999">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399999999999999">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399999999999999">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399999999999999">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399999999999999">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399999999999999">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399999999999999">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399999999999999">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399999999999999">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399999999999999">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399999999999999">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399999999999999">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399999999999999">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399999999999999">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399999999999999">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399999999999999">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399999999999999">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399999999999999">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399999999999999">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399999999999999">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399999999999999">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399999999999999">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399999999999999">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399999999999999">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399999999999999">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399999999999999">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0.399999999999999">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0.399999999999999">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399999999999999">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399999999999999">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399999999999999">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399999999999999">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399999999999999">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399999999999999">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399999999999999">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399999999999999">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399999999999999">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399999999999999">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399999999999999">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399999999999999">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399999999999999">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399999999999999">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399999999999999">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399999999999999">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399999999999999">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399999999999999">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399999999999999">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399999999999999">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399999999999999">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399999999999999">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399999999999999">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399999999999999">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399999999999999">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399999999999999">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399999999999999">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399999999999999">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399999999999999">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0.399999999999999">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0.399999999999999">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0.399999999999999">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399999999999999">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399999999999999">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399999999999999">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399999999999999">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399999999999999">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399999999999999">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399999999999999">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399999999999999">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399999999999999">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399999999999999">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399999999999999">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399999999999999">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399999999999999">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399999999999999">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399999999999999">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399999999999999">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399999999999999">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399999999999999">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399999999999999">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399999999999999">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399999999999999">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399999999999999">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399999999999999">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399999999999999">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399999999999999">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399999999999999">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399999999999999">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399999999999999">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399999999999999">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399999999999999">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0.399999999999999">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0.399999999999999">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399999999999999">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399999999999999">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399999999999999">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399999999999999">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399999999999999">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399999999999999">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399999999999999">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399999999999999">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399999999999999">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399999999999999">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399999999999999">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399999999999999">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399999999999999">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399999999999999">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399999999999999">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399999999999999">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399999999999999">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399999999999999">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399999999999999">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399999999999999">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399999999999999">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399999999999999">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399999999999999">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399999999999999">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399999999999999">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399999999999999">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399999999999999">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399999999999999">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399999999999999">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0.399999999999999">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0.399999999999999">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0.399999999999999">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399999999999999">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399999999999999">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399999999999999">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399999999999999">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399999999999999">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399999999999999">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399999999999999">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399999999999999">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399999999999999">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399999999999999">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399999999999999">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399999999999999">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399999999999999">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399999999999999">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399999999999999">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399999999999999">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399999999999999">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399999999999999">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399999999999999">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399999999999999">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399999999999999">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399999999999999">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399999999999999">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399999999999999">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399999999999999">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399999999999999">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399999999999999">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399999999999999">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399999999999999">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399999999999999">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0.399999999999999">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0.399999999999999">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399999999999999">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399999999999999">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399999999999999">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399999999999999">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399999999999999">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399999999999999">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399999999999999">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399999999999999">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399999999999999">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399999999999999">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399999999999999">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399999999999999">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399999999999999">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399999999999999">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399999999999999">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399999999999999">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399999999999999">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399999999999999">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399999999999999">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399999999999999">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399999999999999">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399999999999999">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399999999999999">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399999999999999">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399999999999999">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399999999999999">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399999999999999">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399999999999999">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399999999999999">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0.399999999999999">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0.399999999999999">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0.399999999999999">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399999999999999">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399999999999999">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399999999999999">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399999999999999">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399999999999999">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399999999999999">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399999999999999">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399999999999999">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399999999999999">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399999999999999">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399999999999999">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399999999999999">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399999999999999">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399999999999999">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399999999999999">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399999999999999">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399999999999999">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399999999999999">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399999999999999">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399999999999999">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399999999999999">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399999999999999">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399999999999999">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399999999999999">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399999999999999">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399999999999999">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399999999999999">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399999999999999">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399999999999999">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399999999999999">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0.399999999999999">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0.399999999999999">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399999999999999">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399999999999999">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399999999999999">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399999999999999">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399999999999999">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399999999999999">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399999999999999">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399999999999999">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399999999999999">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399999999999999">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399999999999999">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399999999999999">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399999999999999">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399999999999999">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399999999999999">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399999999999999">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399999999999999">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399999999999999">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399999999999999">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399999999999999">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399999999999999">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399999999999999">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399999999999999">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399999999999999">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399999999999999">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399999999999999">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399999999999999">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399999999999999">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399999999999999">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0.399999999999999">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0.399999999999999">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0.399999999999999">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399999999999999">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399999999999999">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399999999999999">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399999999999999">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399999999999999">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399999999999999">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399999999999999">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399999999999999">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399999999999999">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399999999999999">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399999999999999">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399999999999999">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399999999999999">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399999999999999">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399999999999999">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399999999999999">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399999999999999">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399999999999999">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399999999999999">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399999999999999">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399999999999999">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399999999999999">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399999999999999">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399999999999999">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399999999999999">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399999999999999">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399999999999999">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399999999999999">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399999999999999">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399999999999999">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0.399999999999999">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0.399999999999999">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399999999999999">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399999999999999">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399999999999999">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399999999999999">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399999999999999">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399999999999999">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399999999999999">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399999999999999">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399999999999999">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399999999999999">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399999999999999">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399999999999999">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399999999999999">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399999999999999">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399999999999999">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399999999999999">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399999999999999">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399999999999999">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399999999999999">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399999999999999">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399999999999999">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399999999999999">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399999999999999">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399999999999999">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399999999999999">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399999999999999">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399999999999999">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399999999999999">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399999999999999">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0.399999999999999">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0.399999999999999">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0.399999999999999">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399999999999999">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399999999999999">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399999999999999">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399999999999999">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399999999999999">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399999999999999">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399999999999999">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399999999999999">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399999999999999">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399999999999999">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399999999999999">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399999999999999">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399999999999999">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399999999999999">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399999999999999">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399999999999999">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399999999999999">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399999999999999">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399999999999999">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399999999999999">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399999999999999">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399999999999999">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399999999999999">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399999999999999">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399999999999999">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399999999999999">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399999999999999">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399999999999999">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399999999999999">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399999999999999">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0.399999999999999">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0.399999999999999">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399999999999999">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399999999999999">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399999999999999">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399999999999999">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399999999999999">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399999999999999">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399999999999999">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399999999999999">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399999999999999">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399999999999999">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399999999999999">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399999999999999">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399999999999999">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399999999999999">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399999999999999">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399999999999999">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399999999999999">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399999999999999">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399999999999999">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399999999999999">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399999999999999">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399999999999999">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399999999999999">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399999999999999">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399999999999999">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399999999999999">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399999999999999">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399999999999999">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399999999999999">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0.399999999999999">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0.399999999999999">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0.399999999999999">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399999999999999">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399999999999999">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399999999999999">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399999999999999">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399999999999999">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399999999999999">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399999999999999">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399999999999999">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399999999999999">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399999999999999">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399999999999999">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399999999999999">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399999999999999">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399999999999999">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399999999999999">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399999999999999">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399999999999999">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399999999999999">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399999999999999">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399999999999999">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399999999999999">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399999999999999">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399999999999999">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399999999999999">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399999999999999">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399999999999999">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399999999999999">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399999999999999">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399999999999999">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399999999999999">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0.399999999999999">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0.399999999999999">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399999999999999">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399999999999999">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399999999999999">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399999999999999">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399999999999999">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399999999999999">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399999999999999">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399999999999999">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399999999999999">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399999999999999">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399999999999999">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399999999999999">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399999999999999">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399999999999999">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399999999999999">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399999999999999">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399999999999999">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399999999999999">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399999999999999">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399999999999999">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399999999999999">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399999999999999">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399999999999999">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399999999999999">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399999999999999">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399999999999999">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399999999999999">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399999999999999">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399999999999999">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0.399999999999999">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0.399999999999999">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0.399999999999999">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399999999999999">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399999999999999">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399999999999999">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399999999999999">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399999999999999">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399999999999999">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399999999999999">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399999999999999">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399999999999999">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399999999999999">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399999999999999">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399999999999999">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399999999999999">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399999999999999">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399999999999999">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399999999999999">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399999999999999">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399999999999999">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399999999999999">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399999999999999">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399999999999999">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399999999999999">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399999999999999">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399999999999999">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399999999999999">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399999999999999">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399999999999999">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399999999999999">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399999999999999">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399999999999999">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0.399999999999999">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0.399999999999999">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399999999999999">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399999999999999">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399999999999999">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399999999999999">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399999999999999">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399999999999999">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399999999999999">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399999999999999">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399999999999999">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399999999999999">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399999999999999">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399999999999999">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399999999999999">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399999999999999">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399999999999999">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399999999999999">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399999999999999">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399999999999999">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399999999999999">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399999999999999">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399999999999999">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399999999999999">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399999999999999">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399999999999999">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399999999999999">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399999999999999">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399999999999999">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399999999999999">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399999999999999">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0.399999999999999">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0.399999999999999">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0.399999999999999">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399999999999999">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399999999999999">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399999999999999">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399999999999999">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399999999999999">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399999999999999">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399999999999999">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399999999999999">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399999999999999">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399999999999999">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399999999999999">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399999999999999">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399999999999999">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399999999999999">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399999999999999">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399999999999999">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399999999999999">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399999999999999">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399999999999999">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399999999999999">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399999999999999">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399999999999999">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399999999999999">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399999999999999">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399999999999999">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399999999999999">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399999999999999">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399999999999999">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399999999999999">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399999999999999">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0.399999999999999">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0.399999999999999">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399999999999999">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399999999999999">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399999999999999">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399999999999999">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399999999999999">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399999999999999">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399999999999999">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399999999999999">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399999999999999">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399999999999999">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399999999999999">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399999999999999">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399999999999999">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399999999999999">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399999999999999">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399999999999999">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399999999999999">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399999999999999">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399999999999999">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399999999999999">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399999999999999">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399999999999999">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399999999999999">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399999999999999">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399999999999999">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399999999999999">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399999999999999">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399999999999999">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399999999999999">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0.399999999999999">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0.399999999999999">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0.399999999999999">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399999999999999">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399999999999999">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399999999999999">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399999999999999">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399999999999999">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399999999999999">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399999999999999">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399999999999999">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399999999999999">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399999999999999">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399999999999999">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399999999999999">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399999999999999">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399999999999999">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399999999999999">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399999999999999">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399999999999999">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399999999999999">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399999999999999">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399999999999999">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399999999999999">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399999999999999">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399999999999999">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399999999999999">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399999999999999">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399999999999999">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399999999999999">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399999999999999">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399999999999999">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399999999999999">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0.399999999999999">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0.399999999999999">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399999999999999">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399999999999999">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399999999999999">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399999999999999">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399999999999999">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399999999999999">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399999999999999">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399999999999999">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399999999999999">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399999999999999">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399999999999999">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399999999999999">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399999999999999">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399999999999999">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399999999999999">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399999999999999">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399999999999999">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399999999999999">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399999999999999">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399999999999999">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399999999999999">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399999999999999">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399999999999999">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399999999999999">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399999999999999">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399999999999999">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399999999999999">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399999999999999">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399999999999999">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0.399999999999999">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0.399999999999999">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0.399999999999999">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399999999999999">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399999999999999">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399999999999999">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399999999999999">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399999999999999">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399999999999999">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399999999999999">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399999999999999">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399999999999999">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399999999999999">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399999999999999">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399999999999999">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399999999999999">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399999999999999">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399999999999999">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399999999999999">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399999999999999">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399999999999999">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399999999999999">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399999999999999">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399999999999999">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399999999999999">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399999999999999">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399999999999999">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399999999999999">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399999999999999">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399999999999999">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399999999999999">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399999999999999">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399999999999999">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0.399999999999999">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0.399999999999999">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399999999999999">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399999999999999">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399999999999999">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399999999999999">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399999999999999">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399999999999999">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399999999999999">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399999999999999">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399999999999999">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399999999999999">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399999999999999">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399999999999999">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399999999999999">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399999999999999">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399999999999999">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399999999999999">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399999999999999">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399999999999999">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399999999999999">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399999999999999">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399999999999999">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399999999999999">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399999999999999">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399999999999999">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399999999999999">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399999999999999">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399999999999999">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399999999999999">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399999999999999">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0.399999999999999">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0.399999999999999">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0.399999999999999">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399999999999999">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399999999999999">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399999999999999">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399999999999999">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399999999999999">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399999999999999">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399999999999999">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399999999999999">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399999999999999">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399999999999999">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399999999999999">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399999999999999">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399999999999999">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399999999999999">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399999999999999">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399999999999999">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399999999999999">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399999999999999">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399999999999999">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399999999999999">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399999999999999">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399999999999999">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399999999999999">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399999999999999">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399999999999999">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399999999999999">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399999999999999">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399999999999999">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399999999999999">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399999999999999">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0.399999999999999">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0.399999999999999">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399999999999999">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399999999999999">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399999999999999">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399999999999999">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399999999999999">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399999999999999">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399999999999999">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399999999999999">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399999999999999">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399999999999999">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399999999999999">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399999999999999">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399999999999999">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399999999999999">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399999999999999">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399999999999999">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399999999999999">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399999999999999">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399999999999999">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399999999999999">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399999999999999">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399999999999999">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399999999999999">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399999999999999">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399999999999999">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399999999999999">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399999999999999">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399999999999999">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399999999999999">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0.399999999999999">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0.399999999999999">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0.399999999999999">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399999999999999">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399999999999999">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399999999999999">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399999999999999">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399999999999999">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399999999999999">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399999999999999">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399999999999999">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399999999999999">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399999999999999">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399999999999999">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399999999999999">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399999999999999">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399999999999999">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399999999999999">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399999999999999">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399999999999999">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399999999999999">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399999999999999">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399999999999999">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399999999999999">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399999999999999">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399999999999999">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399999999999999">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399999999999999">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399999999999999">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399999999999999">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399999999999999">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399999999999999">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399999999999999">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0.399999999999999">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0.399999999999999">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399999999999999">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399999999999999">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399999999999999">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399999999999999">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399999999999999">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399999999999999">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399999999999999">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399999999999999">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399999999999999">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399999999999999">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399999999999999">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399999999999999">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399999999999999">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399999999999999">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399999999999999">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399999999999999">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399999999999999">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399999999999999">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399999999999999">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399999999999999">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399999999999999">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399999999999999">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399999999999999">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399999999999999">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399999999999999">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399999999999999">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399999999999999">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399999999999999">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399999999999999">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0.399999999999999">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0.399999999999999">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0.399999999999999">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399999999999999">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399999999999999">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399999999999999">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399999999999999">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399999999999999">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399999999999999">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399999999999999">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399999999999999">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399999999999999">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399999999999999">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399999999999999">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399999999999999">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399999999999999">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399999999999999">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399999999999999">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399999999999999">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399999999999999">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399999999999999">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399999999999999">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399999999999999">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399999999999999">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399999999999999">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399999999999999">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399999999999999">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399999999999999">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399999999999999">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399999999999999">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399999999999999">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399999999999999">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399999999999999">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0.399999999999999">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0.399999999999999">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399999999999999">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399999999999999">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399999999999999">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399999999999999">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399999999999999">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399999999999999">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399999999999999">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399999999999999">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399999999999999">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399999999999999">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399999999999999">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399999999999999">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399999999999999">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399999999999999">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399999999999999">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399999999999999">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399999999999999">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399999999999999">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399999999999999">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399999999999999">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399999999999999">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399999999999999">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399999999999999">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399999999999999">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399999999999999">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399999999999999">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399999999999999">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399999999999999">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399999999999999">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0.399999999999999">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0.399999999999999">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0.399999999999999">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399999999999999">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399999999999999">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399999999999999">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399999999999999">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399999999999999">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399999999999999">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399999999999999">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399999999999999">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399999999999999">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399999999999999">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399999999999999">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399999999999999">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399999999999999">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399999999999999">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399999999999999">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399999999999999">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399999999999999">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399999999999999">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399999999999999">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399999999999999">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399999999999999">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399999999999999">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399999999999999">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399999999999999">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399999999999999">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399999999999999">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399999999999999">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399999999999999">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399999999999999">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399999999999999">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0.399999999999999">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0.399999999999999">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399999999999999">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399999999999999">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399999999999999">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399999999999999">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399999999999999">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399999999999999">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399999999999999">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399999999999999">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399999999999999">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399999999999999">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399999999999999">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399999999999999">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399999999999999">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399999999999999">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399999999999999">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399999999999999">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399999999999999">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399999999999999">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399999999999999">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399999999999999">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399999999999999">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399999999999999">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399999999999999">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399999999999999">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399999999999999">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399999999999999">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399999999999999">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399999999999999">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399999999999999">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0.399999999999999">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0.399999999999999">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0.399999999999999">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399999999999999">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399999999999999">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399999999999999">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399999999999999">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399999999999999">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399999999999999">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399999999999999">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399999999999999">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399999999999999">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399999999999999">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399999999999999">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399999999999999">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399999999999999">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399999999999999">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399999999999999">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399999999999999">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399999999999999">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399999999999999">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399999999999999">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399999999999999">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399999999999999">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399999999999999">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399999999999999">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399999999999999">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399999999999999">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399999999999999">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399999999999999">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399999999999999">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399999999999999">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399999999999999">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0.399999999999999">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0.399999999999999">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399999999999999">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399999999999999">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399999999999999">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399999999999999">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399999999999999">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399999999999999">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399999999999999">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399999999999999">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399999999999999">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399999999999999">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399999999999999">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399999999999999">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399999999999999">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399999999999999">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399999999999999">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399999999999999">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399999999999999">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399999999999999">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399999999999999">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399999999999999">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399999999999999">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399999999999999">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399999999999999">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399999999999999">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399999999999999">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399999999999999">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399999999999999">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399999999999999">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399999999999999">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0.399999999999999">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0.399999999999999">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0.399999999999999">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399999999999999">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399999999999999">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399999999999999">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399999999999999">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399999999999999">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399999999999999">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399999999999999">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399999999999999">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399999999999999">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399999999999999">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399999999999999">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399999999999999">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399999999999999">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399999999999999">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399999999999999">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399999999999999">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399999999999999">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399999999999999">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399999999999999">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399999999999999">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399999999999999">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399999999999999">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399999999999999">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399999999999999">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399999999999999">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399999999999999">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399999999999999">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399999999999999">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399999999999999">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399999999999999">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0.399999999999999">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0.399999999999999">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399999999999999">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399999999999999">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399999999999999">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399999999999999">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399999999999999">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399999999999999">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399999999999999">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399999999999999">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399999999999999">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399999999999999">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399999999999999">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399999999999999">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399999999999999">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399999999999999">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399999999999999">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399999999999999">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399999999999999">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399999999999999">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399999999999999">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399999999999999">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399999999999999">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399999999999999">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399999999999999">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399999999999999">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399999999999999">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399999999999999">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399999999999999">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399999999999999">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399999999999999">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0.399999999999999">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0.399999999999999">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0.399999999999999">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399999999999999">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399999999999999">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399999999999999">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399999999999999">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399999999999999">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399999999999999">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399999999999999">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399999999999999">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399999999999999">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399999999999999">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399999999999999">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399999999999999">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399999999999999">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399999999999999">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399999999999999">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399999999999999">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399999999999999">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399999999999999">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399999999999999">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399999999999999">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399999999999999">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399999999999999">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399999999999999">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399999999999999">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399999999999999">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399999999999999">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399999999999999">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399999999999999">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399999999999999">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399999999999999">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0.399999999999999">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0.399999999999999">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399999999999999">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399999999999999">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399999999999999">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399999999999999">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399999999999999">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399999999999999">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399999999999999">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399999999999999">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399999999999999">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399999999999999">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399999999999999">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399999999999999">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399999999999999">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399999999999999">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399999999999999">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399999999999999">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399999999999999">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399999999999999">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399999999999999">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399999999999999">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399999999999999">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399999999999999">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399999999999999">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399999999999999">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399999999999999">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399999999999999">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399999999999999">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399999999999999">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399999999999999">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0.399999999999999">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0.399999999999999">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0.399999999999999">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399999999999999">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399999999999999">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399999999999999">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399999999999999">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399999999999999">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399999999999999">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399999999999999">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399999999999999">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399999999999999">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399999999999999">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399999999999999">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399999999999999">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399999999999999">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399999999999999">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399999999999999">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399999999999999">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399999999999999">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399999999999999">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399999999999999">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399999999999999">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399999999999999">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399999999999999">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399999999999999">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399999999999999">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399999999999999">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399999999999999">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399999999999999">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399999999999999">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399999999999999">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399999999999999">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0.399999999999999">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0.399999999999999">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399999999999999">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399999999999999">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399999999999999">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399999999999999">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399999999999999">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399999999999999">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399999999999999">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399999999999999">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399999999999999">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399999999999999">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399999999999999">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399999999999999">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399999999999999">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399999999999999">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399999999999999">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399999999999999">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399999999999999">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399999999999999">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399999999999999">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399999999999999">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399999999999999">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399999999999999">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399999999999999">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399999999999999">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399999999999999">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399999999999999">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399999999999999">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399999999999999">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399999999999999">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0.399999999999999">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0.399999999999999">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0.399999999999999">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399999999999999">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399999999999999">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399999999999999">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399999999999999">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399999999999999">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399999999999999">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399999999999999">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399999999999999">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399999999999999">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399999999999999">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399999999999999">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399999999999999">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399999999999999">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399999999999999">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399999999999999">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399999999999999">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399999999999999">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399999999999999">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399999999999999">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399999999999999">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399999999999999">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399999999999999">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399999999999999">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399999999999999">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399999999999999">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399999999999999">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399999999999999">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399999999999999">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399999999999999">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399999999999999">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0.399999999999999">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0.399999999999999">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399999999999999">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399999999999999">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399999999999999">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399999999999999">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399999999999999">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399999999999999">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399999999999999">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399999999999999">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399999999999999">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399999999999999">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399999999999999">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399999999999999">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399999999999999">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399999999999999">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399999999999999">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399999999999999">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399999999999999">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399999999999999">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399999999999999">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399999999999999">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399999999999999">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399999999999999">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399999999999999">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399999999999999">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399999999999999">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399999999999999">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399999999999999">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399999999999999">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399999999999999">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0.399999999999999">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0.399999999999999">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0.399999999999999">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399999999999999">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399999999999999">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399999999999999">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399999999999999">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399999999999999">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399999999999999">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399999999999999">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399999999999999">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399999999999999">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399999999999999">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399999999999999">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399999999999999">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399999999999999">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399999999999999">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399999999999999">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399999999999999">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399999999999999">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399999999999999">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399999999999999">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399999999999999">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399999999999999">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399999999999999">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399999999999999">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399999999999999">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399999999999999">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399999999999999">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399999999999999">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399999999999999">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399999999999999">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399999999999999">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0.399999999999999">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0.399999999999999">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399999999999999">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399999999999999">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399999999999999">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399999999999999">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399999999999999">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399999999999999">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399999999999999">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399999999999999">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399999999999999">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399999999999999">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399999999999999">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399999999999999">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399999999999999">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399999999999999">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399999999999999">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399999999999999">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399999999999999">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399999999999999">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399999999999999">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399999999999999">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399999999999999">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399999999999999">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399999999999999">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399999999999999">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399999999999999">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399999999999999">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399999999999999">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399999999999999">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399999999999999">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0.399999999999999">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0.399999999999999">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0.399999999999999">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399999999999999">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399999999999999">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399999999999999">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399999999999999">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399999999999999">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399999999999999">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399999999999999">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399999999999999">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399999999999999">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399999999999999">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399999999999999">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399999999999999">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399999999999999">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399999999999999">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399999999999999">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399999999999999">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399999999999999">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399999999999999">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399999999999999">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399999999999999">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399999999999999">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399999999999999">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399999999999999">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399999999999999">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399999999999999">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399999999999999">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399999999999999">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399999999999999">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399999999999999">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399999999999999">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0.399999999999999">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0.399999999999999">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399999999999999">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399999999999999">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399999999999999">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399999999999999">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399999999999999">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399999999999999">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399999999999999">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399999999999999">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399999999999999">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399999999999999">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399999999999999">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399999999999999">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399999999999999">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399999999999999">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399999999999999">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399999999999999">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399999999999999">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399999999999999">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399999999999999">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399999999999999">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399999999999999">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399999999999999">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399999999999999">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399999999999999">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399999999999999">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399999999999999">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399999999999999">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399999999999999">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399999999999999">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0.399999999999999">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0.399999999999999">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0.399999999999999">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399999999999999">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399999999999999">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399999999999999">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399999999999999">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399999999999999">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399999999999999">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399999999999999">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399999999999999">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399999999999999">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399999999999999">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399999999999999">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399999999999999">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399999999999999">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399999999999999">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399999999999999">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399999999999999">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399999999999999">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399999999999999">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399999999999999">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399999999999999">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399999999999999">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399999999999999">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399999999999999">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399999999999999">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399999999999999">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399999999999999">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399999999999999">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399999999999999">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399999999999999">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399999999999999">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0.399999999999999">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0.399999999999999">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399999999999999">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399999999999999">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399999999999999">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399999999999999">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399999999999999">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399999999999999">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399999999999999">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399999999999999">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399999999999999">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399999999999999">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399999999999999">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399999999999999">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399999999999999">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399999999999999">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399999999999999">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399999999999999">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399999999999999">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399999999999999">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399999999999999">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399999999999999">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399999999999999">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399999999999999">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399999999999999">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399999999999999">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399999999999999">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399999999999999">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399999999999999">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399999999999999">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399999999999999">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0.399999999999999">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0.399999999999999">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0.399999999999999">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399999999999999">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399999999999999">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399999999999999">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399999999999999">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399999999999999">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399999999999999">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399999999999999">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399999999999999">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399999999999999">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399999999999999">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399999999999999">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399999999999999">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399999999999999">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399999999999999">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399999999999999">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399999999999999">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399999999999999">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399999999999999">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399999999999999">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399999999999999">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399999999999999">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399999999999999">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399999999999999">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399999999999999">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399999999999999">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399999999999999">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399999999999999">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399999999999999">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399999999999999">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399999999999999">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0.399999999999999">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0.399999999999999">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399999999999999">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399999999999999">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399999999999999">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399999999999999">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399999999999999">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399999999999999">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399999999999999">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399999999999999">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399999999999999">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399999999999999">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399999999999999">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399999999999999">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399999999999999">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399999999999999">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399999999999999">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399999999999999">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399999999999999">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399999999999999">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399999999999999">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399999999999999">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399999999999999">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399999999999999">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399999999999999">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399999999999999">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399999999999999">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399999999999999">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399999999999999">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399999999999999">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399999999999999">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0.399999999999999">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0.399999999999999">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0.399999999999999">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399999999999999">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399999999999999">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399999999999999">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399999999999999">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399999999999999">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399999999999999">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399999999999999">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399999999999999">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399999999999999">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399999999999999">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399999999999999">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399999999999999">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399999999999999">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399999999999999">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399999999999999">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399999999999999">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399999999999999">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399999999999999">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399999999999999">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399999999999999">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399999999999999">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399999999999999">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399999999999999">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399999999999999">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399999999999999">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399999999999999">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399999999999999">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399999999999999">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399999999999999">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399999999999999">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0.399999999999999">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0.399999999999999">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399999999999999">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399999999999999">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399999999999999">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399999999999999">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399999999999999">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399999999999999">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399999999999999">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399999999999999">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399999999999999">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399999999999999">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399999999999999">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399999999999999">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399999999999999">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399999999999999">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399999999999999">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399999999999999">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399999999999999">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399999999999999">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399999999999999">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399999999999999">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399999999999999">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399999999999999">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399999999999999">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399999999999999">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399999999999999">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399999999999999">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399999999999999">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399999999999999">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399999999999999">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0.399999999999999">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0.399999999999999">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0.399999999999999">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399999999999999">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399999999999999">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399999999999999">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399999999999999">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399999999999999">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399999999999999">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399999999999999">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399999999999999">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399999999999999">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399999999999999">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399999999999999">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399999999999999">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399999999999999">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399999999999999">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399999999999999">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399999999999999">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399999999999999">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399999999999999">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399999999999999">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399999999999999">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399999999999999">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399999999999999">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399999999999999">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399999999999999">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399999999999999">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399999999999999">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399999999999999">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399999999999999">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399999999999999">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399999999999999">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0.399999999999999">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0.399999999999999">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399999999999999">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399999999999999">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399999999999999">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399999999999999">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399999999999999">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399999999999999">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399999999999999">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399999999999999">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399999999999999">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399999999999999">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399999999999999">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399999999999999">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399999999999999">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399999999999999">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399999999999999">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399999999999999">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399999999999999">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399999999999999">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399999999999999">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399999999999999">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399999999999999">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399999999999999">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399999999999999">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399999999999999">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399999999999999">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399999999999999">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399999999999999">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399999999999999">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399999999999999">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0.399999999999999">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0.399999999999999">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0.399999999999999">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0.399999999999999">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0.399999999999999">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0.399999999999999">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0.399999999999999">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AB2497" s="229"/>
    </row>
    <row r="2498" spans="1:28" s="228" customFormat="1" ht="20.399999999999999">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IF(B2498="","",IF(ISERROR(MATCH($J2498,SorP!$B$1:$B$6230,0)),"",INDIRECT("'SorP'!$A$"&amp;MATCH($J2498,SorP!$B$1:$B$6230,0))))</f>
        <v/>
      </c>
      <c r="U2498" s="201"/>
      <c r="V2498" s="227" t="e">
        <f>IF(C2498="",NA(),IF(OR(C2498="Smelter not listed",C2498="Smelter not yet identified"),MATCH($B2498&amp;$D2498,'Smelter Look-up'!$J:$J,0),MATCH($B2498&amp;$C2498,'Smelter Look-up'!$J:$J,0)))</f>
        <v>#N/A</v>
      </c>
      <c r="AB2498" s="229"/>
    </row>
    <row r="2499" spans="1:28" s="228" customFormat="1" ht="20.399999999999999">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IF(B2499="","",IF(ISERROR(MATCH($J2499,SorP!$B$1:$B$6230,0)),"",INDIRECT("'SorP'!$A$"&amp;MATCH($J2499,SorP!$B$1:$B$6230,0))))</f>
        <v/>
      </c>
      <c r="U2499" s="201"/>
      <c r="V2499" s="227" t="e">
        <f>IF(C2499="",NA(),IF(OR(C2499="Smelter not listed",C2499="Smelter not yet identified"),MATCH($B2499&amp;$D2499,'Smelter Look-up'!$J:$J,0),MATCH($B2499&amp;$C2499,'Smelter Look-up'!$J:$J,0)))</f>
        <v>#N/A</v>
      </c>
      <c r="AB2499" s="229"/>
    </row>
    <row r="2500" spans="1:28" s="228" customFormat="1" ht="20.399999999999999">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IF(B2500="","",IF(ISERROR(MATCH($J2500,SorP!$B$1:$B$6230,0)),"",INDIRECT("'SorP'!$A$"&amp;MATCH($J2500,SorP!$B$1:$B$6230,0))))</f>
        <v/>
      </c>
      <c r="U2500" s="201"/>
      <c r="V2500" s="227" t="e">
        <f>IF(C2500="",NA(),IF(OR(C2500="Smelter not listed",C2500="Smelter not yet identified"),MATCH($B2500&amp;$D2500,'Smelter Look-up'!$J:$J,0),MATCH($B2500&amp;$C2500,'Smelter Look-up'!$J:$J,0)))</f>
        <v>#N/A</v>
      </c>
      <c r="AB2500" s="229"/>
    </row>
    <row r="2501" spans="1:28" s="228" customFormat="1" ht="20.399999999999999">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IF(B2501="","",IF(ISERROR(MATCH($J2501,SorP!$B$1:$B$6230,0)),"",INDIRECT("'SorP'!$A$"&amp;MATCH($J2501,SorP!$B$1:$B$6230,0))))</f>
        <v/>
      </c>
      <c r="U2501" s="201"/>
      <c r="V2501" s="227" t="e">
        <f>IF(C2501="",NA(),IF(OR(C2501="Smelter not listed",C2501="Smelter not yet identified"),MATCH($B2501&amp;$D2501,'Smelter Look-up'!$J:$J,0),MATCH($B2501&amp;$C2501,'Smelter Look-up'!$J:$J,0)))</f>
        <v>#N/A</v>
      </c>
      <c r="AB2501" s="229"/>
    </row>
    <row r="2502" spans="1:28" s="228" customFormat="1" ht="20.399999999999999">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IF(B2502="","",IF(ISERROR(MATCH($J2502,SorP!$B$1:$B$6230,0)),"",INDIRECT("'SorP'!$A$"&amp;MATCH($J2502,SorP!$B$1:$B$6230,0))))</f>
        <v/>
      </c>
      <c r="U2502" s="201"/>
      <c r="V2502" s="227" t="e">
        <f>IF(C2502="",NA(),IF(OR(C2502="Smelter not listed",C2502="Smelter not yet identified"),MATCH($B2502&amp;$D2502,'Smelter Look-up'!$J:$J,0),MATCH($B2502&amp;$C2502,'Smelter Look-up'!$J:$J,0)))</f>
        <v>#N/A</v>
      </c>
      <c r="AB2502" s="229"/>
    </row>
    <row r="2503" spans="1:28" s="228" customFormat="1" ht="20.399999999999999">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IF(B2503="","",IF(ISERROR(MATCH($J2503,SorP!$B$1:$B$6230,0)),"",INDIRECT("'SorP'!$A$"&amp;MATCH($J2503,SorP!$B$1:$B$6230,0))))</f>
        <v/>
      </c>
      <c r="U2503" s="201"/>
      <c r="V2503" s="227" t="e">
        <f>IF(C2503="",NA(),IF(OR(C2503="Smelter not listed",C2503="Smelter not yet identified"),MATCH($B2503&amp;$D2503,'Smelter Look-up'!$J:$J,0),MATCH($B2503&amp;$C2503,'Smelter Look-up'!$J:$J,0)))</f>
        <v>#N/A</v>
      </c>
      <c r="AB2503" s="229"/>
    </row>
    <row r="2504" spans="1:28" s="228" customFormat="1" ht="20.399999999999999">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IF(B2504="","",IF(ISERROR(MATCH($J2504,SorP!$B$1:$B$6230,0)),"",INDIRECT("'SorP'!$A$"&amp;MATCH($J2504,SorP!$B$1:$B$6230,0))))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3.8"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IF(B2505="","",IF(ISERROR(MATCH($J2505,SorP!$B$1:$B$6230,0)),"",INDIRECT("'SorP'!$A$"&amp;MATCH($J2505,SorP!$B$1:$B$6230,0))))</f>
        <v/>
      </c>
      <c r="AB2505" s="228" t="str">
        <f>B2505&amp;C2505</f>
        <v/>
      </c>
    </row>
    <row r="2506" spans="1:28" ht="13.2" thickTop="1"/>
    <row r="2508" spans="1:28" ht="13.2" thickBot="1"/>
  </sheetData>
  <sheetProtection algorithmName="SHA-512" hashValue="mn1+VsP8c1+W+Vb5NFg+2X3H0G8LLTfYdeajZu8ob6wtznV4yOaJN+TeCKUUB1L7JjhKxB/UrK+T2lTQe6z0cQ==" saltValue="LnCl4FtrpWUjUmm2bo0sR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25" activePane="bottomRight" state="frozen"/>
      <selection activeCell="A4" sqref="A4"/>
      <selection pane="topRight" activeCell="A4" sqref="A4"/>
      <selection pane="bottomLeft" activeCell="A4" sqref="A4"/>
      <selection pane="bottomRight" activeCell="A4" sqref="A4"/>
    </sheetView>
  </sheetViews>
  <sheetFormatPr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85" t="str">
        <f ca="1">OFFSET(L!$C$1,MATCH("Checker"&amp;ADDRESS(ROW(),COLUMN(),4),L!$A:$A,0)-1,SL,,)</f>
        <v>To ensure all required fields have been populated before submitting to your customers review form for any line items highlighted in red</v>
      </c>
      <c r="B1" s="385"/>
      <c r="C1" s="385"/>
      <c r="D1" s="119" t="str">
        <f ca="1">OFFSET(L!$C$1,MATCH("Checker"&amp;ADDRESS(ROW(),COLUMN(),4),L!$A:$A,0)-1,SL,,)</f>
        <v>Required fields remaining to be completed</v>
      </c>
      <c r="E1" s="20" t="s">
        <v>806</v>
      </c>
    </row>
    <row r="2" spans="1:10" ht="16.2">
      <c r="A2" s="66" t="s">
        <v>898</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39">
      <c r="A4" s="90" t="str">
        <f ca="1">Declaration!B8</f>
        <v>Company Name (*):</v>
      </c>
      <c r="B4" s="89" t="str">
        <f>Declaration!D8</f>
        <v>Digi International Inc.</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Conflict Mineral Coordinator</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environmental.compliance@digi.com</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7" t="str">
        <f>Declaration!D17</f>
        <v>952-912-3444</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Terry Schneider</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environmental.compliance@digi.com</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45044</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810</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808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807</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807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807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807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807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4"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4"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4"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1307</v>
      </c>
      <c r="F33" s="93"/>
      <c r="J33" s="148"/>
    </row>
    <row r="34" spans="1:10" ht="39">
      <c r="A34" s="90" t="str">
        <f ca="1">Declaration!B50</f>
        <v>Tantalum  (*)</v>
      </c>
      <c r="B34" s="89" t="str">
        <f>IF(AND($B$14="Yes",$B$19="Yes"),Declaration!D50,0)</f>
        <v>Unknown</v>
      </c>
      <c r="C34" s="89" t="str">
        <f ca="1">IF(H34=1,J34,I34)</f>
        <v>Complete</v>
      </c>
      <c r="D34" s="264" t="str">
        <f>IF(H34=1,"Click here to answer question 5 for Tantalum","")</f>
        <v/>
      </c>
      <c r="E34" s="20" t="s">
        <v>1307</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4" t="str">
        <f>IF(H35=1,"Click here to answer question 5 for Tin","")</f>
        <v/>
      </c>
      <c r="E35" s="20" t="s">
        <v>1307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4" t="str">
        <f>IF(H36=1,"Click here to answer question 5 for Gold","")</f>
        <v/>
      </c>
      <c r="E36" s="20" t="s">
        <v>1307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Unknown</v>
      </c>
      <c r="C37" s="89" t="str">
        <f ca="1">IF(H37=1,J37,I37)</f>
        <v>Complete</v>
      </c>
      <c r="D37" s="264" t="str">
        <f>IF(H37=1,"Click here to answer question 5 for Tungsten","")</f>
        <v/>
      </c>
      <c r="E37" s="20" t="s">
        <v>1307</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807</v>
      </c>
      <c r="F38" s="93"/>
    </row>
    <row r="39" spans="1:10" ht="26.4">
      <c r="A39" s="90" t="str">
        <f ca="1">Declaration!B56</f>
        <v>Tantalum  (*)</v>
      </c>
      <c r="B39" s="272" t="str">
        <f>IF(AND($B$14="Yes",$B$19="Yes"),Declaration!D56,0)</f>
        <v>Greater than 50%</v>
      </c>
      <c r="C39" s="89" t="str">
        <f ca="1">IF(H39=1,J39,I39)</f>
        <v>Complete</v>
      </c>
      <c r="D39" s="265" t="str">
        <f>IF(H39=1,"Click here to answer question 6 for Tantalum","")</f>
        <v/>
      </c>
      <c r="E39" s="20" t="s">
        <v>806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72" t="str">
        <f>IF(AND($B$15="Yes",$B$20="Yes"),Declaration!D57,0)</f>
        <v>Greater than 50%</v>
      </c>
      <c r="C40" s="89" t="str">
        <f ca="1">IF(H40=1,J40,I40)</f>
        <v>Complete</v>
      </c>
      <c r="D40" s="265" t="str">
        <f>IF(H40=1,"Click here to answer question 6 for Tin","")</f>
        <v/>
      </c>
      <c r="E40" s="20" t="s">
        <v>806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72" t="str">
        <f>IF(AND($B$16="Yes",$B$21="Yes"),Declaration!D58,0)</f>
        <v>Greater than 50%</v>
      </c>
      <c r="C41" s="89" t="str">
        <f ca="1">IF(H41=1,J41,I41)</f>
        <v>Complete</v>
      </c>
      <c r="D41" s="265" t="str">
        <f>IF(H41=1,"Click here to answer question 6 for Gold","")</f>
        <v/>
      </c>
      <c r="E41" s="20" t="s">
        <v>806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72" t="str">
        <f>IF(AND($B$17="Yes",$B$22="Yes"),Declaration!D59,0)</f>
        <v>Greater than 50%</v>
      </c>
      <c r="C42" s="89" t="str">
        <f ca="1">IF(H42=1,J42,I42)</f>
        <v>Complete</v>
      </c>
      <c r="D42" s="265" t="str">
        <f>IF(H42=1,"Click here to answer question 6 for Tungsten","")</f>
        <v/>
      </c>
      <c r="E42" s="20" t="s">
        <v>806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808</v>
      </c>
      <c r="F43" s="93"/>
    </row>
    <row r="44" spans="1:10" ht="51.6">
      <c r="A44" s="90" t="str">
        <f ca="1">Declaration!B62</f>
        <v>Tantalum  (*)</v>
      </c>
      <c r="B44" s="89" t="str">
        <f>IF(AND($B$14="Yes",$B$19="Yes"),Declaration!D62,0)</f>
        <v>No</v>
      </c>
      <c r="C44" s="89" t="str">
        <f ca="1">IF(H44=1,J44,I44)</f>
        <v>Complete</v>
      </c>
      <c r="D44" s="264" t="str">
        <f>IF(H44=1,"Click here to answer question 7 for Tantalum","")</f>
        <v/>
      </c>
      <c r="E44" s="20" t="s">
        <v>1303</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No</v>
      </c>
      <c r="C45" s="89" t="str">
        <f ca="1">IF(H45=1,J45,I45)</f>
        <v>Complete</v>
      </c>
      <c r="D45" s="264" t="str">
        <f>IF(H45=1,"Click here to answer question 7 for Tin","")</f>
        <v/>
      </c>
      <c r="E45" s="20" t="s">
        <v>1303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No</v>
      </c>
      <c r="C46" s="89" t="str">
        <f ca="1">IF(H46=1,J46,I46)</f>
        <v>Complete</v>
      </c>
      <c r="D46" s="264" t="str">
        <f>IF(H46=1,"Click here to answer question 7 for Gold","")</f>
        <v/>
      </c>
      <c r="E46" s="20" t="s">
        <v>1303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No</v>
      </c>
      <c r="C47" s="89" t="str">
        <f ca="1">IF(H47=1,J47,I47)</f>
        <v>Complete</v>
      </c>
      <c r="D47" s="264" t="str">
        <f>IF(H47=1,"Click here to answer question 7 for Tungsten","")</f>
        <v/>
      </c>
      <c r="E47" s="20" t="s">
        <v>1303</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809</v>
      </c>
      <c r="F48" s="93"/>
    </row>
    <row r="49" spans="1:10" ht="39">
      <c r="A49" s="90" t="str">
        <f ca="1">Declaration!B68</f>
        <v>Tantalum  (*)</v>
      </c>
      <c r="B49" s="89" t="str">
        <f>IF(AND($B$14="Yes",$B$19="Yes"),Declaration!D68,0)</f>
        <v>Yes</v>
      </c>
      <c r="C49" s="89" t="str">
        <f ca="1">IF(H49=1,J49,I49)</f>
        <v>Complete</v>
      </c>
      <c r="D49" s="265" t="str">
        <f>IF(H49=1,"Click here to answer question 8 for Tantalum","")</f>
        <v/>
      </c>
      <c r="E49" s="20" t="s">
        <v>807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5" t="str">
        <f>IF(H50=1,"Click here to answer question 8 for Tin","")</f>
        <v/>
      </c>
      <c r="E50" s="20" t="s">
        <v>807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5" t="str">
        <f>IF(H51=1,"Click here to answer question 8 for Gold","")</f>
        <v/>
      </c>
      <c r="E51" s="20" t="s">
        <v>807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5" t="str">
        <f>IF(H52=1,"Click here to answer question 8 for Tungsten","")</f>
        <v/>
      </c>
      <c r="E52" s="20" t="s">
        <v>807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700000000000003" customHeight="1">
      <c r="A56" s="89" t="s">
        <v>5</v>
      </c>
      <c r="B56" s="89" t="str">
        <f>Declaration!G77</f>
        <v>http://www.digi.com/aboutus/environment/conflictminerals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1307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1300</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15262</v>
      </c>
      <c r="B65" s="89"/>
      <c r="C65" s="89" t="str">
        <f t="shared" ca="1" si="13"/>
        <v>Complete</v>
      </c>
      <c r="D65" s="95" t="str">
        <f ca="1">IF(H65=0,"","Click here to provide smelter information")</f>
        <v/>
      </c>
      <c r="E65" s="20" t="s">
        <v>1307</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1865</v>
      </c>
      <c r="B66" s="89"/>
      <c r="C66" s="89" t="str">
        <f t="shared" ca="1" si="13"/>
        <v>Complete</v>
      </c>
      <c r="D66" s="95" t="str">
        <f ca="1">IF(H66=0,"","Click here to provide smelter information")</f>
        <v/>
      </c>
      <c r="E66" s="20" t="s">
        <v>807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1866</v>
      </c>
      <c r="B67" s="89"/>
      <c r="C67" s="89" t="str">
        <f t="shared" ca="1" si="13"/>
        <v>Complete</v>
      </c>
      <c r="D67" s="95" t="str">
        <f ca="1">IF(H67=0,"","Click here to provide smelter information")</f>
        <v/>
      </c>
      <c r="E67" s="20" t="s">
        <v>807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1867</v>
      </c>
      <c r="B68" s="89"/>
      <c r="C68" s="89" t="str">
        <f t="shared" ca="1" si="13"/>
        <v>Complete</v>
      </c>
      <c r="D68" s="95" t="str">
        <f ca="1">IF(H68=0,"","Click here to provide smelter information")</f>
        <v/>
      </c>
      <c r="E68" s="20" t="s">
        <v>807</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2374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0</v>
      </c>
    </row>
    <row r="73" spans="1:12" ht="13.2"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90625" defaultRowHeight="12.6"/>
  <cols>
    <col min="1" max="1" width="3.08984375" style="281" customWidth="1"/>
    <col min="2" max="2" width="39.90625" style="284" customWidth="1"/>
    <col min="3" max="3" width="39.90625" style="281" customWidth="1"/>
    <col min="4" max="4" width="58.90625" style="281" customWidth="1"/>
    <col min="5" max="5" width="1.6328125" style="281" customWidth="1"/>
    <col min="6" max="6" width="9" style="281" customWidth="1"/>
    <col min="7" max="16384" width="8.90625" style="282"/>
  </cols>
  <sheetData>
    <row r="1" spans="1:6" s="21" customFormat="1" ht="35.1" customHeight="1" thickTop="1">
      <c r="A1" s="387" t="str">
        <f ca="1">OFFSET(L!$C$1,MATCH("Product List"&amp;ADDRESS(ROW(),COLUMN(),4),L!$A:$A,0)-1,SL,,)</f>
        <v>Completion required only if reporting level "Product (or List of Products)" selected on the 'Declaration' worksheet.</v>
      </c>
      <c r="B1" s="388"/>
      <c r="C1" s="388"/>
      <c r="D1" s="388"/>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86" t="s">
        <v>898</v>
      </c>
      <c r="C4" s="386"/>
      <c r="D4" s="386"/>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8"/>
      <c r="C6" s="98"/>
      <c r="D6" s="98"/>
      <c r="E6" s="280"/>
    </row>
    <row r="7" spans="1:6" ht="15">
      <c r="A7" s="129"/>
      <c r="B7" s="278"/>
      <c r="C7" s="98"/>
      <c r="D7" s="98"/>
      <c r="E7" s="280"/>
    </row>
    <row r="8" spans="1:6" ht="15">
      <c r="A8" s="129"/>
      <c r="B8" s="278"/>
      <c r="C8" s="98"/>
      <c r="D8" s="98"/>
      <c r="E8" s="280"/>
    </row>
    <row r="9" spans="1:6" ht="15">
      <c r="A9" s="129"/>
      <c r="B9" s="278"/>
      <c r="C9" s="98"/>
      <c r="D9" s="98"/>
      <c r="E9" s="280"/>
    </row>
    <row r="10" spans="1:6" ht="15">
      <c r="A10" s="129"/>
      <c r="B10" s="278"/>
      <c r="C10" s="98"/>
      <c r="D10" s="98"/>
      <c r="E10" s="280"/>
    </row>
    <row r="11" spans="1:6" ht="15">
      <c r="A11" s="129"/>
      <c r="B11" s="278"/>
      <c r="C11" s="98"/>
      <c r="D11" s="98"/>
      <c r="E11" s="280"/>
    </row>
    <row r="12" spans="1:6" ht="15">
      <c r="A12" s="129"/>
      <c r="B12" s="278"/>
      <c r="C12" s="98"/>
      <c r="D12" s="98"/>
      <c r="E12" s="280"/>
    </row>
    <row r="13" spans="1:6" ht="15">
      <c r="A13" s="129"/>
      <c r="B13" s="278"/>
      <c r="C13" s="98"/>
      <c r="D13" s="98"/>
      <c r="E13" s="280"/>
    </row>
    <row r="14" spans="1:6" ht="15">
      <c r="A14" s="129"/>
      <c r="B14" s="278"/>
      <c r="C14" s="98"/>
      <c r="D14" s="98"/>
      <c r="E14" s="280"/>
    </row>
    <row r="15" spans="1:6" ht="15">
      <c r="A15" s="129"/>
      <c r="B15" s="278"/>
      <c r="C15" s="98"/>
      <c r="D15" s="98"/>
      <c r="E15" s="280"/>
    </row>
    <row r="16" spans="1:6" ht="15">
      <c r="A16" s="129"/>
      <c r="B16" s="278"/>
      <c r="C16" s="98"/>
      <c r="D16" s="98"/>
      <c r="E16" s="280"/>
    </row>
    <row r="17" spans="1:5" ht="15">
      <c r="A17" s="129"/>
      <c r="B17" s="278"/>
      <c r="C17" s="98"/>
      <c r="D17" s="98"/>
      <c r="E17" s="280"/>
    </row>
    <row r="18" spans="1:5" ht="15">
      <c r="A18" s="129"/>
      <c r="B18" s="278"/>
      <c r="C18" s="98"/>
      <c r="D18" s="98"/>
      <c r="E18" s="280"/>
    </row>
    <row r="19" spans="1:5" ht="15">
      <c r="A19" s="129"/>
      <c r="B19" s="278"/>
      <c r="C19" s="98"/>
      <c r="D19" s="98"/>
      <c r="E19" s="280"/>
    </row>
    <row r="20" spans="1:5" ht="15">
      <c r="A20" s="129"/>
      <c r="B20" s="278"/>
      <c r="C20" s="98"/>
      <c r="D20" s="98"/>
      <c r="E20" s="280"/>
    </row>
    <row r="21" spans="1:5" ht="15">
      <c r="A21" s="129"/>
      <c r="B21" s="278"/>
      <c r="C21" s="98"/>
      <c r="D21" s="98"/>
      <c r="E21" s="280"/>
    </row>
    <row r="22" spans="1:5" ht="15">
      <c r="A22" s="129"/>
      <c r="B22" s="278"/>
      <c r="C22" s="98"/>
      <c r="D22" s="98"/>
      <c r="E22" s="280"/>
    </row>
    <row r="23" spans="1:5" ht="15">
      <c r="A23" s="129"/>
      <c r="B23" s="278"/>
      <c r="C23" s="98"/>
      <c r="D23" s="98"/>
      <c r="E23" s="280"/>
    </row>
    <row r="24" spans="1:5" ht="15">
      <c r="A24" s="129"/>
      <c r="B24" s="278"/>
      <c r="C24" s="98"/>
      <c r="D24" s="98"/>
      <c r="E24" s="280"/>
    </row>
    <row r="25" spans="1:5" ht="15">
      <c r="A25" s="129"/>
      <c r="B25" s="278"/>
      <c r="C25" s="98"/>
      <c r="D25" s="98"/>
      <c r="E25" s="280"/>
    </row>
    <row r="26" spans="1:5" ht="15">
      <c r="A26" s="129"/>
      <c r="B26" s="278"/>
      <c r="C26" s="98"/>
      <c r="D26" s="98"/>
      <c r="E26" s="280"/>
    </row>
    <row r="27" spans="1:5" ht="15">
      <c r="A27" s="129"/>
      <c r="B27" s="278"/>
      <c r="C27" s="98"/>
      <c r="D27" s="98"/>
      <c r="E27" s="280"/>
    </row>
    <row r="28" spans="1:5" ht="15">
      <c r="A28" s="129"/>
      <c r="B28" s="278"/>
      <c r="C28" s="98"/>
      <c r="D28" s="98"/>
      <c r="E28" s="280"/>
    </row>
    <row r="29" spans="1:5" ht="15">
      <c r="A29" s="129"/>
      <c r="B29" s="278"/>
      <c r="C29" s="98"/>
      <c r="D29" s="98"/>
      <c r="E29" s="280"/>
    </row>
    <row r="30" spans="1:5" ht="15">
      <c r="A30" s="129"/>
      <c r="B30" s="278"/>
      <c r="C30" s="98"/>
      <c r="D30" s="98"/>
      <c r="E30" s="280"/>
    </row>
    <row r="31" spans="1:5" ht="15">
      <c r="A31" s="129"/>
      <c r="B31" s="278"/>
      <c r="C31" s="98"/>
      <c r="D31" s="98"/>
      <c r="E31" s="280"/>
    </row>
    <row r="32" spans="1:5" ht="15">
      <c r="A32" s="129"/>
      <c r="B32" s="278"/>
      <c r="C32" s="98"/>
      <c r="D32" s="98"/>
      <c r="E32" s="280"/>
    </row>
    <row r="33" spans="1:5" ht="15">
      <c r="A33" s="129"/>
      <c r="B33" s="278"/>
      <c r="C33" s="98"/>
      <c r="D33" s="98"/>
      <c r="E33" s="280"/>
    </row>
    <row r="34" spans="1:5" ht="15">
      <c r="A34" s="129"/>
      <c r="B34" s="278"/>
      <c r="C34" s="98"/>
      <c r="D34" s="98"/>
      <c r="E34" s="280"/>
    </row>
    <row r="35" spans="1:5" ht="15">
      <c r="A35" s="129"/>
      <c r="B35" s="278"/>
      <c r="C35" s="98"/>
      <c r="D35" s="98"/>
      <c r="E35" s="280"/>
    </row>
    <row r="36" spans="1:5" ht="15">
      <c r="A36" s="129"/>
      <c r="B36" s="278"/>
      <c r="C36" s="98"/>
      <c r="D36" s="98"/>
      <c r="E36" s="280"/>
    </row>
    <row r="37" spans="1:5" ht="15">
      <c r="A37" s="129"/>
      <c r="B37" s="278"/>
      <c r="C37" s="98"/>
      <c r="D37" s="98"/>
      <c r="E37" s="280"/>
    </row>
    <row r="38" spans="1:5" ht="15">
      <c r="A38" s="129"/>
      <c r="B38" s="278"/>
      <c r="C38" s="98"/>
      <c r="D38" s="98"/>
      <c r="E38" s="280"/>
    </row>
    <row r="39" spans="1:5" ht="15">
      <c r="A39" s="129"/>
      <c r="B39" s="278"/>
      <c r="C39" s="98"/>
      <c r="D39" s="98"/>
      <c r="E39" s="280"/>
    </row>
    <row r="40" spans="1:5" ht="15">
      <c r="A40" s="129"/>
      <c r="B40" s="278"/>
      <c r="C40" s="98"/>
      <c r="D40" s="98"/>
      <c r="E40" s="280"/>
    </row>
    <row r="41" spans="1:5" ht="15">
      <c r="A41" s="129"/>
      <c r="B41" s="278"/>
      <c r="C41" s="98"/>
      <c r="D41" s="98"/>
      <c r="E41" s="280"/>
    </row>
    <row r="42" spans="1:5" ht="15">
      <c r="A42" s="129"/>
      <c r="B42" s="278"/>
      <c r="C42" s="98"/>
      <c r="D42" s="98"/>
      <c r="E42" s="280"/>
    </row>
    <row r="43" spans="1:5" ht="15">
      <c r="A43" s="129"/>
      <c r="B43" s="278"/>
      <c r="C43" s="98"/>
      <c r="D43" s="98"/>
      <c r="E43" s="280"/>
    </row>
    <row r="44" spans="1:5" ht="15">
      <c r="A44" s="129"/>
      <c r="B44" s="278"/>
      <c r="C44" s="98"/>
      <c r="D44" s="98"/>
      <c r="E44" s="280"/>
    </row>
    <row r="45" spans="1:5" ht="15">
      <c r="A45" s="129"/>
      <c r="B45" s="278"/>
      <c r="C45" s="98"/>
      <c r="D45" s="98"/>
      <c r="E45" s="280"/>
    </row>
    <row r="46" spans="1:5" ht="15">
      <c r="A46" s="129"/>
      <c r="B46" s="278"/>
      <c r="C46" s="98"/>
      <c r="D46" s="98"/>
      <c r="E46" s="280"/>
    </row>
    <row r="47" spans="1:5" ht="15">
      <c r="A47" s="129"/>
      <c r="B47" s="278"/>
      <c r="C47" s="98"/>
      <c r="D47" s="98"/>
      <c r="E47" s="280"/>
    </row>
    <row r="48" spans="1:5" ht="15">
      <c r="A48" s="129"/>
      <c r="B48" s="278"/>
      <c r="C48" s="98"/>
      <c r="D48" s="98"/>
      <c r="E48" s="280"/>
    </row>
    <row r="49" spans="1:5" ht="15">
      <c r="A49" s="129"/>
      <c r="B49" s="278"/>
      <c r="C49" s="98"/>
      <c r="D49" s="98"/>
      <c r="E49" s="280"/>
    </row>
    <row r="50" spans="1:5" ht="15">
      <c r="A50" s="129"/>
      <c r="B50" s="278"/>
      <c r="C50" s="98"/>
      <c r="D50" s="98"/>
      <c r="E50" s="280"/>
    </row>
    <row r="51" spans="1:5" ht="15">
      <c r="A51" s="129"/>
      <c r="B51" s="278"/>
      <c r="C51" s="98"/>
      <c r="D51" s="98"/>
      <c r="E51" s="280"/>
    </row>
    <row r="52" spans="1:5" ht="15">
      <c r="A52" s="129"/>
      <c r="B52" s="278"/>
      <c r="C52" s="98"/>
      <c r="D52" s="98"/>
      <c r="E52" s="280"/>
    </row>
    <row r="53" spans="1:5" ht="15">
      <c r="A53" s="129"/>
      <c r="B53" s="278"/>
      <c r="C53" s="98"/>
      <c r="D53" s="98"/>
      <c r="E53" s="280"/>
    </row>
    <row r="54" spans="1:5" ht="15">
      <c r="A54" s="129"/>
      <c r="B54" s="278"/>
      <c r="C54" s="98"/>
      <c r="D54" s="98"/>
      <c r="E54" s="280"/>
    </row>
    <row r="55" spans="1:5" ht="15">
      <c r="A55" s="129"/>
      <c r="B55" s="278"/>
      <c r="C55" s="98"/>
      <c r="D55" s="98"/>
      <c r="E55" s="280"/>
    </row>
    <row r="56" spans="1:5" ht="15">
      <c r="A56" s="129"/>
      <c r="B56" s="278"/>
      <c r="C56" s="98"/>
      <c r="D56" s="98"/>
      <c r="E56" s="280"/>
    </row>
    <row r="57" spans="1:5" ht="15">
      <c r="A57" s="129"/>
      <c r="B57" s="278"/>
      <c r="C57" s="98"/>
      <c r="D57" s="98"/>
      <c r="E57" s="280"/>
    </row>
    <row r="58" spans="1:5" ht="15">
      <c r="A58" s="129"/>
      <c r="B58" s="278"/>
      <c r="C58" s="98"/>
      <c r="D58" s="98"/>
      <c r="E58" s="280"/>
    </row>
    <row r="59" spans="1:5" ht="15">
      <c r="A59" s="129"/>
      <c r="B59" s="278"/>
      <c r="C59" s="98"/>
      <c r="D59" s="98"/>
      <c r="E59" s="280"/>
    </row>
    <row r="60" spans="1:5" ht="15">
      <c r="A60" s="129"/>
      <c r="B60" s="278"/>
      <c r="C60" s="98"/>
      <c r="D60" s="98"/>
      <c r="E60" s="280"/>
    </row>
    <row r="61" spans="1:5" ht="15">
      <c r="A61" s="129"/>
      <c r="B61" s="278"/>
      <c r="C61" s="98"/>
      <c r="D61" s="98"/>
      <c r="E61" s="280"/>
    </row>
    <row r="62" spans="1:5" ht="15">
      <c r="A62" s="129"/>
      <c r="B62" s="278"/>
      <c r="C62" s="98"/>
      <c r="D62" s="98"/>
      <c r="E62" s="280"/>
    </row>
    <row r="63" spans="1:5" ht="15">
      <c r="A63" s="129"/>
      <c r="B63" s="278"/>
      <c r="C63" s="98"/>
      <c r="D63" s="98"/>
      <c r="E63" s="280"/>
    </row>
    <row r="64" spans="1:5" ht="15">
      <c r="A64" s="129"/>
      <c r="B64" s="278"/>
      <c r="C64" s="98"/>
      <c r="D64" s="98"/>
      <c r="E64" s="280"/>
    </row>
    <row r="65" spans="1:5" ht="15">
      <c r="A65" s="129"/>
      <c r="B65" s="278"/>
      <c r="C65" s="98"/>
      <c r="D65" s="98"/>
      <c r="E65" s="280"/>
    </row>
    <row r="66" spans="1:5" ht="15">
      <c r="A66" s="129"/>
      <c r="B66" s="278"/>
      <c r="C66" s="98"/>
      <c r="D66" s="98"/>
      <c r="E66" s="280"/>
    </row>
    <row r="67" spans="1:5" ht="15">
      <c r="A67" s="129"/>
      <c r="B67" s="278"/>
      <c r="C67" s="98"/>
      <c r="D67" s="98"/>
      <c r="E67" s="280"/>
    </row>
    <row r="68" spans="1:5" ht="15">
      <c r="A68" s="129"/>
      <c r="B68" s="278"/>
      <c r="C68" s="98"/>
      <c r="D68" s="98"/>
      <c r="E68" s="280"/>
    </row>
    <row r="69" spans="1:5" ht="15">
      <c r="A69" s="129"/>
      <c r="B69" s="278"/>
      <c r="C69" s="98"/>
      <c r="D69" s="98"/>
      <c r="E69" s="280"/>
    </row>
    <row r="70" spans="1:5" ht="15">
      <c r="A70" s="129"/>
      <c r="B70" s="278"/>
      <c r="C70" s="98"/>
      <c r="D70" s="98"/>
      <c r="E70" s="280"/>
    </row>
    <row r="71" spans="1:5" ht="15">
      <c r="A71" s="129"/>
      <c r="B71" s="278"/>
      <c r="C71" s="98"/>
      <c r="D71" s="98"/>
      <c r="E71" s="280"/>
    </row>
    <row r="72" spans="1:5" ht="15">
      <c r="A72" s="129"/>
      <c r="B72" s="278"/>
      <c r="C72" s="98"/>
      <c r="D72" s="98"/>
      <c r="E72" s="280"/>
    </row>
    <row r="73" spans="1:5" ht="15">
      <c r="A73" s="129"/>
      <c r="B73" s="278"/>
      <c r="C73" s="98"/>
      <c r="D73" s="98"/>
      <c r="E73" s="280"/>
    </row>
    <row r="74" spans="1:5" ht="15">
      <c r="A74" s="129"/>
      <c r="B74" s="278"/>
      <c r="C74" s="98"/>
      <c r="D74" s="98"/>
      <c r="E74" s="280"/>
    </row>
    <row r="75" spans="1:5" ht="15">
      <c r="A75" s="129"/>
      <c r="B75" s="278"/>
      <c r="C75" s="98"/>
      <c r="D75" s="98"/>
      <c r="E75" s="280"/>
    </row>
    <row r="76" spans="1:5" ht="15">
      <c r="A76" s="129"/>
      <c r="B76" s="278"/>
      <c r="C76" s="98"/>
      <c r="D76" s="98"/>
      <c r="E76" s="280"/>
    </row>
    <row r="77" spans="1:5" ht="15">
      <c r="A77" s="129"/>
      <c r="B77" s="278"/>
      <c r="C77" s="98"/>
      <c r="D77" s="98"/>
      <c r="E77" s="280"/>
    </row>
    <row r="78" spans="1:5" ht="15">
      <c r="A78" s="129"/>
      <c r="B78" s="278"/>
      <c r="C78" s="98"/>
      <c r="D78" s="98"/>
      <c r="E78" s="280"/>
    </row>
    <row r="79" spans="1:5" ht="15">
      <c r="A79" s="129"/>
      <c r="B79" s="278"/>
      <c r="C79" s="98"/>
      <c r="D79" s="98"/>
      <c r="E79" s="280"/>
    </row>
    <row r="80" spans="1:5" ht="15">
      <c r="A80" s="129"/>
      <c r="B80" s="278"/>
      <c r="C80" s="98"/>
      <c r="D80" s="98"/>
      <c r="E80" s="280"/>
    </row>
    <row r="81" spans="1:5" ht="15">
      <c r="A81" s="129"/>
      <c r="B81" s="278"/>
      <c r="C81" s="98"/>
      <c r="D81" s="98"/>
      <c r="E81" s="280"/>
    </row>
    <row r="82" spans="1:5" ht="15">
      <c r="A82" s="129"/>
      <c r="B82" s="278"/>
      <c r="C82" s="98"/>
      <c r="D82" s="98"/>
      <c r="E82" s="280"/>
    </row>
    <row r="83" spans="1:5" ht="15">
      <c r="A83" s="129"/>
      <c r="B83" s="278"/>
      <c r="C83" s="98"/>
      <c r="D83" s="98"/>
      <c r="E83" s="280"/>
    </row>
    <row r="84" spans="1:5" ht="15">
      <c r="A84" s="129"/>
      <c r="B84" s="278"/>
      <c r="C84" s="98"/>
      <c r="D84" s="98"/>
      <c r="E84" s="280"/>
    </row>
    <row r="85" spans="1:5" ht="15">
      <c r="A85" s="129"/>
      <c r="B85" s="278"/>
      <c r="C85" s="98"/>
      <c r="D85" s="98"/>
      <c r="E85" s="280"/>
    </row>
    <row r="86" spans="1:5" ht="15">
      <c r="A86" s="129"/>
      <c r="B86" s="278"/>
      <c r="C86" s="98"/>
      <c r="D86" s="98"/>
      <c r="E86" s="280"/>
    </row>
    <row r="87" spans="1:5" ht="15">
      <c r="A87" s="129"/>
      <c r="B87" s="278"/>
      <c r="C87" s="98"/>
      <c r="D87" s="98"/>
      <c r="E87" s="280"/>
    </row>
    <row r="88" spans="1:5" ht="15">
      <c r="A88" s="129"/>
      <c r="B88" s="278"/>
      <c r="C88" s="98"/>
      <c r="D88" s="98"/>
      <c r="E88" s="280"/>
    </row>
    <row r="89" spans="1:5" ht="15">
      <c r="A89" s="129"/>
      <c r="B89" s="278"/>
      <c r="C89" s="98"/>
      <c r="D89" s="98"/>
      <c r="E89" s="280"/>
    </row>
    <row r="90" spans="1:5" ht="15">
      <c r="A90" s="129"/>
      <c r="B90" s="278"/>
      <c r="C90" s="98"/>
      <c r="D90" s="98"/>
      <c r="E90" s="280"/>
    </row>
    <row r="91" spans="1:5" ht="15">
      <c r="A91" s="129"/>
      <c r="B91" s="278"/>
      <c r="C91" s="98"/>
      <c r="D91" s="98"/>
      <c r="E91" s="280"/>
    </row>
    <row r="92" spans="1:5" ht="15">
      <c r="A92" s="129"/>
      <c r="B92" s="278"/>
      <c r="C92" s="98"/>
      <c r="D92" s="98"/>
      <c r="E92" s="280"/>
    </row>
    <row r="93" spans="1:5" ht="15">
      <c r="A93" s="129"/>
      <c r="B93" s="278"/>
      <c r="C93" s="98"/>
      <c r="D93" s="98"/>
      <c r="E93" s="280"/>
    </row>
    <row r="94" spans="1:5" ht="15">
      <c r="A94" s="129"/>
      <c r="B94" s="278"/>
      <c r="C94" s="98"/>
      <c r="D94" s="98"/>
      <c r="E94" s="280"/>
    </row>
    <row r="95" spans="1:5" ht="15">
      <c r="A95" s="129"/>
      <c r="B95" s="278"/>
      <c r="C95" s="98"/>
      <c r="D95" s="98"/>
      <c r="E95" s="280"/>
    </row>
    <row r="96" spans="1:5" ht="15">
      <c r="A96" s="129"/>
      <c r="B96" s="278"/>
      <c r="C96" s="98"/>
      <c r="D96" s="98"/>
      <c r="E96" s="280"/>
    </row>
    <row r="97" spans="1:5" ht="15">
      <c r="A97" s="129"/>
      <c r="B97" s="278"/>
      <c r="C97" s="98"/>
      <c r="D97" s="98"/>
      <c r="E97" s="280"/>
    </row>
    <row r="98" spans="1:5" ht="15">
      <c r="A98" s="129"/>
      <c r="B98" s="278"/>
      <c r="C98" s="98"/>
      <c r="D98" s="98"/>
      <c r="E98" s="280"/>
    </row>
    <row r="99" spans="1:5" ht="15">
      <c r="A99" s="129"/>
      <c r="B99" s="278"/>
      <c r="C99" s="98"/>
      <c r="D99" s="98"/>
      <c r="E99" s="280"/>
    </row>
    <row r="100" spans="1:5" ht="15">
      <c r="A100" s="129"/>
      <c r="B100" s="278"/>
      <c r="C100" s="98"/>
      <c r="D100" s="98"/>
      <c r="E100" s="280"/>
    </row>
    <row r="101" spans="1:5" ht="15">
      <c r="A101" s="129"/>
      <c r="B101" s="278"/>
      <c r="C101" s="98"/>
      <c r="D101" s="98"/>
      <c r="E101" s="280"/>
    </row>
    <row r="102" spans="1:5" ht="15">
      <c r="A102" s="129"/>
      <c r="B102" s="278"/>
      <c r="C102" s="98"/>
      <c r="D102" s="98"/>
      <c r="E102" s="280"/>
    </row>
    <row r="103" spans="1:5" ht="15">
      <c r="A103" s="129"/>
      <c r="B103" s="278"/>
      <c r="C103" s="98"/>
      <c r="D103" s="98"/>
      <c r="E103" s="280"/>
    </row>
    <row r="104" spans="1:5" ht="15">
      <c r="A104" s="129"/>
      <c r="B104" s="278"/>
      <c r="C104" s="98"/>
      <c r="D104" s="98"/>
      <c r="E104" s="280"/>
    </row>
    <row r="105" spans="1:5" ht="15">
      <c r="A105" s="129"/>
      <c r="B105" s="278"/>
      <c r="C105" s="98"/>
      <c r="D105" s="98"/>
      <c r="E105" s="280"/>
    </row>
    <row r="106" spans="1:5" ht="15">
      <c r="A106" s="129"/>
      <c r="B106" s="278"/>
      <c r="C106" s="98"/>
      <c r="D106" s="98"/>
      <c r="E106" s="280"/>
    </row>
    <row r="107" spans="1:5" ht="15">
      <c r="A107" s="129"/>
      <c r="B107" s="278"/>
      <c r="C107" s="98"/>
      <c r="D107" s="98"/>
      <c r="E107" s="280"/>
    </row>
    <row r="108" spans="1:5" ht="15">
      <c r="A108" s="129"/>
      <c r="B108" s="278"/>
      <c r="C108" s="98"/>
      <c r="D108" s="98"/>
      <c r="E108" s="280"/>
    </row>
    <row r="109" spans="1:5" ht="15">
      <c r="A109" s="129"/>
      <c r="B109" s="278"/>
      <c r="C109" s="98"/>
      <c r="D109" s="98"/>
      <c r="E109" s="280"/>
    </row>
    <row r="110" spans="1:5" ht="15">
      <c r="A110" s="129"/>
      <c r="B110" s="278"/>
      <c r="C110" s="98"/>
      <c r="D110" s="98"/>
      <c r="E110" s="280"/>
    </row>
    <row r="111" spans="1:5" ht="15">
      <c r="A111" s="129"/>
      <c r="B111" s="278"/>
      <c r="C111" s="98"/>
      <c r="D111" s="98"/>
      <c r="E111" s="280"/>
    </row>
    <row r="112" spans="1:5" ht="15">
      <c r="A112" s="129"/>
      <c r="B112" s="278"/>
      <c r="C112" s="98"/>
      <c r="D112" s="98"/>
      <c r="E112" s="280"/>
    </row>
    <row r="113" spans="1:5" ht="15">
      <c r="A113" s="129"/>
      <c r="B113" s="278"/>
      <c r="C113" s="98"/>
      <c r="D113" s="98"/>
      <c r="E113" s="280"/>
    </row>
    <row r="114" spans="1:5" ht="15">
      <c r="A114" s="129"/>
      <c r="B114" s="278"/>
      <c r="C114" s="98"/>
      <c r="D114" s="98"/>
      <c r="E114" s="280"/>
    </row>
    <row r="115" spans="1:5" ht="15">
      <c r="A115" s="129"/>
      <c r="B115" s="278"/>
      <c r="C115" s="98"/>
      <c r="D115" s="98"/>
      <c r="E115" s="280"/>
    </row>
    <row r="116" spans="1:5" ht="15">
      <c r="A116" s="129"/>
      <c r="B116" s="278"/>
      <c r="C116" s="98"/>
      <c r="D116" s="98"/>
      <c r="E116" s="280"/>
    </row>
    <row r="117" spans="1:5" ht="15">
      <c r="A117" s="129"/>
      <c r="B117" s="278"/>
      <c r="C117" s="98"/>
      <c r="D117" s="98"/>
      <c r="E117" s="280"/>
    </row>
    <row r="118" spans="1:5" ht="15">
      <c r="A118" s="129"/>
      <c r="B118" s="278"/>
      <c r="C118" s="98"/>
      <c r="D118" s="98"/>
      <c r="E118" s="280"/>
    </row>
    <row r="119" spans="1:5" ht="15">
      <c r="A119" s="129"/>
      <c r="B119" s="278"/>
      <c r="C119" s="98"/>
      <c r="D119" s="98"/>
      <c r="E119" s="280"/>
    </row>
    <row r="120" spans="1:5" ht="15">
      <c r="A120" s="129"/>
      <c r="B120" s="278"/>
      <c r="C120" s="98"/>
      <c r="D120" s="98"/>
      <c r="E120" s="280"/>
    </row>
    <row r="121" spans="1:5" ht="15">
      <c r="A121" s="129"/>
      <c r="B121" s="278"/>
      <c r="C121" s="98"/>
      <c r="D121" s="98"/>
      <c r="E121" s="280"/>
    </row>
    <row r="122" spans="1:5" ht="15">
      <c r="A122" s="129"/>
      <c r="B122" s="278"/>
      <c r="C122" s="98"/>
      <c r="D122" s="98"/>
      <c r="E122" s="280"/>
    </row>
    <row r="123" spans="1:5" ht="15">
      <c r="A123" s="129"/>
      <c r="B123" s="278"/>
      <c r="C123" s="98"/>
      <c r="D123" s="98"/>
      <c r="E123" s="280"/>
    </row>
    <row r="124" spans="1:5" ht="15">
      <c r="A124" s="129"/>
      <c r="B124" s="278"/>
      <c r="C124" s="98"/>
      <c r="D124" s="98"/>
      <c r="E124" s="280"/>
    </row>
    <row r="125" spans="1:5" ht="15">
      <c r="A125" s="129"/>
      <c r="B125" s="278"/>
      <c r="C125" s="98"/>
      <c r="D125" s="98"/>
      <c r="E125" s="280"/>
    </row>
    <row r="126" spans="1:5" ht="15">
      <c r="A126" s="129"/>
      <c r="B126" s="278"/>
      <c r="C126" s="98"/>
      <c r="D126" s="98"/>
      <c r="E126" s="280"/>
    </row>
    <row r="127" spans="1:5" ht="15">
      <c r="A127" s="129"/>
      <c r="B127" s="278"/>
      <c r="C127" s="98"/>
      <c r="D127" s="98"/>
      <c r="E127" s="280"/>
    </row>
    <row r="128" spans="1:5" ht="15">
      <c r="A128" s="129"/>
      <c r="B128" s="278"/>
      <c r="C128" s="98"/>
      <c r="D128" s="98"/>
      <c r="E128" s="280"/>
    </row>
    <row r="129" spans="1:5" ht="15">
      <c r="A129" s="129"/>
      <c r="B129" s="278"/>
      <c r="C129" s="98"/>
      <c r="D129" s="98"/>
      <c r="E129" s="280"/>
    </row>
    <row r="130" spans="1:5" ht="15">
      <c r="A130" s="129"/>
      <c r="B130" s="278"/>
      <c r="C130" s="98"/>
      <c r="D130" s="98"/>
      <c r="E130" s="280"/>
    </row>
    <row r="131" spans="1:5" ht="15">
      <c r="A131" s="129"/>
      <c r="B131" s="278"/>
      <c r="C131" s="98"/>
      <c r="D131" s="98"/>
      <c r="E131" s="280"/>
    </row>
    <row r="132" spans="1:5" ht="15">
      <c r="A132" s="129"/>
      <c r="B132" s="278"/>
      <c r="C132" s="98"/>
      <c r="D132" s="98"/>
      <c r="E132" s="280"/>
    </row>
    <row r="133" spans="1:5" ht="15">
      <c r="A133" s="129"/>
      <c r="B133" s="278"/>
      <c r="C133" s="98"/>
      <c r="D133" s="98"/>
      <c r="E133" s="280"/>
    </row>
    <row r="134" spans="1:5" ht="15">
      <c r="A134" s="129"/>
      <c r="B134" s="278"/>
      <c r="C134" s="98"/>
      <c r="D134" s="98"/>
      <c r="E134" s="280"/>
    </row>
    <row r="135" spans="1:5" ht="15">
      <c r="A135" s="129"/>
      <c r="B135" s="278"/>
      <c r="C135" s="98"/>
      <c r="D135" s="98"/>
      <c r="E135" s="280"/>
    </row>
    <row r="136" spans="1:5" ht="15">
      <c r="A136" s="129"/>
      <c r="B136" s="278"/>
      <c r="C136" s="98"/>
      <c r="D136" s="98"/>
      <c r="E136" s="280"/>
    </row>
    <row r="137" spans="1:5" ht="15">
      <c r="A137" s="129"/>
      <c r="B137" s="278"/>
      <c r="C137" s="98"/>
      <c r="D137" s="98"/>
      <c r="E137" s="280"/>
    </row>
    <row r="138" spans="1:5" ht="15">
      <c r="A138" s="129"/>
      <c r="B138" s="278"/>
      <c r="C138" s="98"/>
      <c r="D138" s="98"/>
      <c r="E138" s="280"/>
    </row>
    <row r="139" spans="1:5" ht="15">
      <c r="A139" s="129"/>
      <c r="B139" s="278"/>
      <c r="C139" s="98"/>
      <c r="D139" s="98"/>
      <c r="E139" s="280"/>
    </row>
    <row r="140" spans="1:5" ht="15">
      <c r="A140" s="129"/>
      <c r="B140" s="278"/>
      <c r="C140" s="98"/>
      <c r="D140" s="98"/>
      <c r="E140" s="280"/>
    </row>
    <row r="141" spans="1:5" ht="15">
      <c r="A141" s="129"/>
      <c r="B141" s="278"/>
      <c r="C141" s="98"/>
      <c r="D141" s="98"/>
      <c r="E141" s="280"/>
    </row>
    <row r="142" spans="1:5" ht="15">
      <c r="A142" s="129"/>
      <c r="B142" s="278"/>
      <c r="C142" s="98"/>
      <c r="D142" s="98"/>
      <c r="E142" s="280"/>
    </row>
    <row r="143" spans="1:5" ht="15">
      <c r="A143" s="129"/>
      <c r="B143" s="278"/>
      <c r="C143" s="98"/>
      <c r="D143" s="98"/>
      <c r="E143" s="280"/>
    </row>
    <row r="144" spans="1:5" ht="15">
      <c r="A144" s="129"/>
      <c r="B144" s="278"/>
      <c r="C144" s="98"/>
      <c r="D144" s="98"/>
      <c r="E144" s="280"/>
    </row>
    <row r="145" spans="1:5" ht="15">
      <c r="A145" s="129"/>
      <c r="B145" s="278"/>
      <c r="C145" s="98"/>
      <c r="D145" s="98"/>
      <c r="E145" s="280"/>
    </row>
    <row r="146" spans="1:5" ht="15">
      <c r="A146" s="129"/>
      <c r="B146" s="278"/>
      <c r="C146" s="98"/>
      <c r="D146" s="98"/>
      <c r="E146" s="280"/>
    </row>
    <row r="147" spans="1:5" ht="15">
      <c r="A147" s="129"/>
      <c r="B147" s="278"/>
      <c r="C147" s="98"/>
      <c r="D147" s="98"/>
      <c r="E147" s="280"/>
    </row>
    <row r="148" spans="1:5" ht="15">
      <c r="A148" s="129"/>
      <c r="B148" s="278"/>
      <c r="C148" s="98"/>
      <c r="D148" s="98"/>
      <c r="E148" s="280"/>
    </row>
    <row r="149" spans="1:5" ht="15">
      <c r="A149" s="129"/>
      <c r="B149" s="278"/>
      <c r="C149" s="98"/>
      <c r="D149" s="98"/>
      <c r="E149" s="280"/>
    </row>
    <row r="150" spans="1:5" ht="15">
      <c r="A150" s="129"/>
      <c r="B150" s="278"/>
      <c r="C150" s="98"/>
      <c r="D150" s="98"/>
      <c r="E150" s="280"/>
    </row>
    <row r="151" spans="1:5" ht="15">
      <c r="A151" s="129"/>
      <c r="B151" s="278"/>
      <c r="C151" s="98"/>
      <c r="D151" s="98"/>
      <c r="E151" s="280"/>
    </row>
    <row r="152" spans="1:5" ht="15">
      <c r="A152" s="129"/>
      <c r="B152" s="278"/>
      <c r="C152" s="98"/>
      <c r="D152" s="98"/>
      <c r="E152" s="280"/>
    </row>
    <row r="153" spans="1:5" ht="15">
      <c r="A153" s="129"/>
      <c r="B153" s="278"/>
      <c r="C153" s="98"/>
      <c r="D153" s="98"/>
      <c r="E153" s="280"/>
    </row>
    <row r="154" spans="1:5" ht="15">
      <c r="A154" s="129"/>
      <c r="B154" s="278"/>
      <c r="C154" s="98"/>
      <c r="D154" s="98"/>
      <c r="E154" s="280"/>
    </row>
    <row r="155" spans="1:5" ht="15">
      <c r="A155" s="129"/>
      <c r="B155" s="278"/>
      <c r="C155" s="98"/>
      <c r="D155" s="98"/>
      <c r="E155" s="280"/>
    </row>
    <row r="156" spans="1:5" ht="15">
      <c r="A156" s="129"/>
      <c r="B156" s="278"/>
      <c r="C156" s="98"/>
      <c r="D156" s="98"/>
      <c r="E156" s="280"/>
    </row>
    <row r="157" spans="1:5" ht="15">
      <c r="A157" s="129"/>
      <c r="B157" s="278"/>
      <c r="C157" s="98"/>
      <c r="D157" s="98"/>
      <c r="E157" s="280"/>
    </row>
    <row r="158" spans="1:5" ht="15">
      <c r="A158" s="129"/>
      <c r="B158" s="278"/>
      <c r="C158" s="98"/>
      <c r="D158" s="98"/>
      <c r="E158" s="280"/>
    </row>
    <row r="159" spans="1:5" ht="15">
      <c r="A159" s="129"/>
      <c r="B159" s="278"/>
      <c r="C159" s="98"/>
      <c r="D159" s="98"/>
      <c r="E159" s="280"/>
    </row>
    <row r="160" spans="1:5" ht="15">
      <c r="A160" s="129"/>
      <c r="B160" s="278"/>
      <c r="C160" s="98"/>
      <c r="D160" s="98"/>
      <c r="E160" s="280"/>
    </row>
    <row r="161" spans="1:5" ht="15">
      <c r="A161" s="129"/>
      <c r="B161" s="278"/>
      <c r="C161" s="98"/>
      <c r="D161" s="98"/>
      <c r="E161" s="280"/>
    </row>
    <row r="162" spans="1:5" ht="15">
      <c r="A162" s="129"/>
      <c r="B162" s="278"/>
      <c r="C162" s="98"/>
      <c r="D162" s="98"/>
      <c r="E162" s="280"/>
    </row>
    <row r="163" spans="1:5" ht="15">
      <c r="A163" s="129"/>
      <c r="B163" s="278"/>
      <c r="C163" s="98"/>
      <c r="D163" s="98"/>
      <c r="E163" s="280"/>
    </row>
    <row r="164" spans="1:5" ht="15">
      <c r="A164" s="129"/>
      <c r="B164" s="278"/>
      <c r="C164" s="98"/>
      <c r="D164" s="98"/>
      <c r="E164" s="280"/>
    </row>
    <row r="165" spans="1:5" ht="15">
      <c r="A165" s="129"/>
      <c r="B165" s="278"/>
      <c r="C165" s="98"/>
      <c r="D165" s="98"/>
      <c r="E165" s="280"/>
    </row>
    <row r="166" spans="1:5" ht="15">
      <c r="A166" s="129"/>
      <c r="B166" s="278"/>
      <c r="C166" s="98"/>
      <c r="D166" s="98"/>
      <c r="E166" s="280"/>
    </row>
    <row r="167" spans="1:5" ht="15">
      <c r="A167" s="129"/>
      <c r="B167" s="278"/>
      <c r="C167" s="98"/>
      <c r="D167" s="98"/>
      <c r="E167" s="280"/>
    </row>
    <row r="168" spans="1:5" ht="15">
      <c r="A168" s="129"/>
      <c r="B168" s="278"/>
      <c r="C168" s="98"/>
      <c r="D168" s="98"/>
      <c r="E168" s="280"/>
    </row>
    <row r="169" spans="1:5" ht="15">
      <c r="A169" s="129"/>
      <c r="B169" s="278"/>
      <c r="C169" s="98"/>
      <c r="D169" s="98"/>
      <c r="E169" s="280"/>
    </row>
    <row r="170" spans="1:5" ht="15">
      <c r="A170" s="129"/>
      <c r="B170" s="278"/>
      <c r="C170" s="98"/>
      <c r="D170" s="98"/>
      <c r="E170" s="280"/>
    </row>
    <row r="171" spans="1:5" ht="15">
      <c r="A171" s="129"/>
      <c r="B171" s="278"/>
      <c r="C171" s="98"/>
      <c r="D171" s="98"/>
      <c r="E171" s="280"/>
    </row>
    <row r="172" spans="1:5" ht="15">
      <c r="A172" s="129"/>
      <c r="B172" s="278"/>
      <c r="C172" s="98"/>
      <c r="D172" s="98"/>
      <c r="E172" s="280"/>
    </row>
    <row r="173" spans="1:5" ht="15">
      <c r="A173" s="129"/>
      <c r="B173" s="278"/>
      <c r="C173" s="98"/>
      <c r="D173" s="98"/>
      <c r="E173" s="280"/>
    </row>
    <row r="174" spans="1:5" ht="15">
      <c r="A174" s="129"/>
      <c r="B174" s="278"/>
      <c r="C174" s="98"/>
      <c r="D174" s="98"/>
      <c r="E174" s="280"/>
    </row>
    <row r="175" spans="1:5" ht="15">
      <c r="A175" s="129"/>
      <c r="B175" s="278"/>
      <c r="C175" s="98"/>
      <c r="D175" s="98"/>
      <c r="E175" s="280"/>
    </row>
    <row r="176" spans="1:5" ht="15">
      <c r="A176" s="129"/>
      <c r="B176" s="278"/>
      <c r="C176" s="98"/>
      <c r="D176" s="98"/>
      <c r="E176" s="280"/>
    </row>
    <row r="177" spans="1:5" ht="15">
      <c r="A177" s="129"/>
      <c r="B177" s="278"/>
      <c r="C177" s="98"/>
      <c r="D177" s="98"/>
      <c r="E177" s="280"/>
    </row>
    <row r="178" spans="1:5" ht="15">
      <c r="A178" s="129"/>
      <c r="B178" s="278"/>
      <c r="C178" s="98"/>
      <c r="D178" s="98"/>
      <c r="E178" s="280"/>
    </row>
    <row r="179" spans="1:5" ht="15">
      <c r="A179" s="129"/>
      <c r="B179" s="278"/>
      <c r="C179" s="98"/>
      <c r="D179" s="98"/>
      <c r="E179" s="280"/>
    </row>
    <row r="180" spans="1:5" ht="15">
      <c r="A180" s="129"/>
      <c r="B180" s="278"/>
      <c r="C180" s="98"/>
      <c r="D180" s="98"/>
      <c r="E180" s="280"/>
    </row>
    <row r="181" spans="1:5" ht="15">
      <c r="A181" s="129"/>
      <c r="B181" s="278"/>
      <c r="C181" s="98"/>
      <c r="D181" s="98"/>
      <c r="E181" s="280"/>
    </row>
    <row r="182" spans="1:5" ht="15">
      <c r="A182" s="129"/>
      <c r="B182" s="278"/>
      <c r="C182" s="98"/>
      <c r="D182" s="98"/>
      <c r="E182" s="280"/>
    </row>
    <row r="183" spans="1:5" ht="15">
      <c r="A183" s="129"/>
      <c r="B183" s="278"/>
      <c r="C183" s="98"/>
      <c r="D183" s="98"/>
      <c r="E183" s="280"/>
    </row>
    <row r="184" spans="1:5" ht="15">
      <c r="A184" s="129"/>
      <c r="B184" s="278"/>
      <c r="C184" s="98"/>
      <c r="D184" s="98"/>
      <c r="E184" s="280"/>
    </row>
    <row r="185" spans="1:5" ht="15">
      <c r="A185" s="129"/>
      <c r="B185" s="278"/>
      <c r="C185" s="98"/>
      <c r="D185" s="98"/>
      <c r="E185" s="280"/>
    </row>
    <row r="186" spans="1:5" ht="15">
      <c r="A186" s="129"/>
      <c r="B186" s="278"/>
      <c r="C186" s="98"/>
      <c r="D186" s="98"/>
      <c r="E186" s="280"/>
    </row>
    <row r="187" spans="1:5" ht="15">
      <c r="A187" s="129"/>
      <c r="B187" s="278"/>
      <c r="C187" s="98"/>
      <c r="D187" s="98"/>
      <c r="E187" s="280"/>
    </row>
    <row r="188" spans="1:5" ht="15">
      <c r="A188" s="129"/>
      <c r="B188" s="278"/>
      <c r="C188" s="98"/>
      <c r="D188" s="98"/>
      <c r="E188" s="280"/>
    </row>
    <row r="189" spans="1:5" ht="15">
      <c r="A189" s="129"/>
      <c r="B189" s="278"/>
      <c r="C189" s="98"/>
      <c r="D189" s="98"/>
      <c r="E189" s="280"/>
    </row>
    <row r="190" spans="1:5" ht="15">
      <c r="A190" s="129"/>
      <c r="B190" s="278"/>
      <c r="C190" s="98"/>
      <c r="D190" s="98"/>
      <c r="E190" s="280"/>
    </row>
    <row r="191" spans="1:5" ht="15">
      <c r="A191" s="129"/>
      <c r="B191" s="278"/>
      <c r="C191" s="98"/>
      <c r="D191" s="98"/>
      <c r="E191" s="280"/>
    </row>
    <row r="192" spans="1:5" ht="15">
      <c r="A192" s="129"/>
      <c r="B192" s="278"/>
      <c r="C192" s="98"/>
      <c r="D192" s="98"/>
      <c r="E192" s="280"/>
    </row>
    <row r="193" spans="1:5" ht="15">
      <c r="A193" s="129"/>
      <c r="B193" s="278"/>
      <c r="C193" s="98"/>
      <c r="D193" s="98"/>
      <c r="E193" s="280"/>
    </row>
    <row r="194" spans="1:5" ht="15">
      <c r="A194" s="129"/>
      <c r="B194" s="278"/>
      <c r="C194" s="98"/>
      <c r="D194" s="98"/>
      <c r="E194" s="280"/>
    </row>
    <row r="195" spans="1:5" ht="15">
      <c r="A195" s="129"/>
      <c r="B195" s="278"/>
      <c r="C195" s="98"/>
      <c r="D195" s="98"/>
      <c r="E195" s="280"/>
    </row>
    <row r="196" spans="1:5" ht="15">
      <c r="A196" s="129"/>
      <c r="B196" s="278"/>
      <c r="C196" s="98"/>
      <c r="D196" s="98"/>
      <c r="E196" s="280"/>
    </row>
    <row r="197" spans="1:5" ht="15">
      <c r="A197" s="129"/>
      <c r="B197" s="278"/>
      <c r="C197" s="98"/>
      <c r="D197" s="98"/>
      <c r="E197" s="280"/>
    </row>
    <row r="198" spans="1:5" ht="15">
      <c r="A198" s="129"/>
      <c r="B198" s="278"/>
      <c r="C198" s="98"/>
      <c r="D198" s="98"/>
      <c r="E198" s="280"/>
    </row>
    <row r="199" spans="1:5" ht="15">
      <c r="A199" s="129"/>
      <c r="B199" s="278"/>
      <c r="C199" s="98"/>
      <c r="D199" s="98"/>
      <c r="E199" s="280"/>
    </row>
    <row r="200" spans="1:5" ht="15">
      <c r="A200" s="129"/>
      <c r="B200" s="278"/>
      <c r="C200" s="98"/>
      <c r="D200" s="98"/>
      <c r="E200" s="280"/>
    </row>
    <row r="201" spans="1:5" ht="15">
      <c r="A201" s="129"/>
      <c r="B201" s="278"/>
      <c r="C201" s="98"/>
      <c r="D201" s="98"/>
      <c r="E201" s="280"/>
    </row>
    <row r="202" spans="1:5" ht="15">
      <c r="A202" s="129"/>
      <c r="B202" s="278"/>
      <c r="C202" s="98"/>
      <c r="D202" s="98"/>
      <c r="E202" s="280"/>
    </row>
    <row r="203" spans="1:5" ht="15">
      <c r="A203" s="129"/>
      <c r="B203" s="278"/>
      <c r="C203" s="98"/>
      <c r="D203" s="98"/>
      <c r="E203" s="280"/>
    </row>
    <row r="204" spans="1:5" ht="15">
      <c r="A204" s="129"/>
      <c r="B204" s="278"/>
      <c r="C204" s="98"/>
      <c r="D204" s="98"/>
      <c r="E204" s="280"/>
    </row>
    <row r="205" spans="1:5" ht="15">
      <c r="A205" s="129"/>
      <c r="B205" s="278"/>
      <c r="C205" s="98"/>
      <c r="D205" s="98"/>
      <c r="E205" s="280"/>
    </row>
    <row r="206" spans="1:5" ht="15">
      <c r="A206" s="129"/>
      <c r="B206" s="278"/>
      <c r="C206" s="98"/>
      <c r="D206" s="98"/>
      <c r="E206" s="280"/>
    </row>
    <row r="207" spans="1:5" ht="15">
      <c r="A207" s="129"/>
      <c r="B207" s="278"/>
      <c r="C207" s="98"/>
      <c r="D207" s="98"/>
      <c r="E207" s="280"/>
    </row>
    <row r="208" spans="1:5" ht="15">
      <c r="A208" s="129"/>
      <c r="B208" s="278"/>
      <c r="C208" s="98"/>
      <c r="D208" s="98"/>
      <c r="E208" s="280"/>
    </row>
    <row r="209" spans="1:5" ht="15">
      <c r="A209" s="129"/>
      <c r="B209" s="278"/>
      <c r="C209" s="98"/>
      <c r="D209" s="98"/>
      <c r="E209" s="280"/>
    </row>
    <row r="210" spans="1:5" ht="15">
      <c r="A210" s="129"/>
      <c r="B210" s="278"/>
      <c r="C210" s="98"/>
      <c r="D210" s="98"/>
      <c r="E210" s="280"/>
    </row>
    <row r="211" spans="1:5" ht="15">
      <c r="A211" s="129"/>
      <c r="B211" s="278"/>
      <c r="C211" s="98"/>
      <c r="D211" s="98"/>
      <c r="E211" s="280"/>
    </row>
    <row r="212" spans="1:5" ht="15">
      <c r="A212" s="129"/>
      <c r="B212" s="278"/>
      <c r="C212" s="98"/>
      <c r="D212" s="98"/>
      <c r="E212" s="280"/>
    </row>
    <row r="213" spans="1:5" ht="15">
      <c r="A213" s="129"/>
      <c r="B213" s="278"/>
      <c r="C213" s="98"/>
      <c r="D213" s="98"/>
      <c r="E213" s="280"/>
    </row>
    <row r="214" spans="1:5" ht="15">
      <c r="A214" s="129"/>
      <c r="B214" s="278"/>
      <c r="C214" s="98"/>
      <c r="D214" s="98"/>
      <c r="E214" s="280"/>
    </row>
    <row r="215" spans="1:5" ht="15">
      <c r="A215" s="129"/>
      <c r="B215" s="278"/>
      <c r="C215" s="98"/>
      <c r="D215" s="98"/>
      <c r="E215" s="280"/>
    </row>
    <row r="216" spans="1:5" ht="15">
      <c r="A216" s="129"/>
      <c r="B216" s="278"/>
      <c r="C216" s="98"/>
      <c r="D216" s="98"/>
      <c r="E216" s="280"/>
    </row>
    <row r="217" spans="1:5" ht="15">
      <c r="A217" s="129"/>
      <c r="B217" s="278"/>
      <c r="C217" s="98"/>
      <c r="D217" s="98"/>
      <c r="E217" s="280"/>
    </row>
    <row r="218" spans="1:5" ht="15">
      <c r="A218" s="129"/>
      <c r="B218" s="278"/>
      <c r="C218" s="98"/>
      <c r="D218" s="98"/>
      <c r="E218" s="280"/>
    </row>
    <row r="219" spans="1:5" ht="15">
      <c r="A219" s="129"/>
      <c r="B219" s="278"/>
      <c r="C219" s="98"/>
      <c r="D219" s="98"/>
      <c r="E219" s="280"/>
    </row>
    <row r="220" spans="1:5" ht="15">
      <c r="A220" s="129"/>
      <c r="B220" s="278"/>
      <c r="C220" s="98"/>
      <c r="D220" s="98"/>
      <c r="E220" s="280"/>
    </row>
    <row r="221" spans="1:5" ht="15">
      <c r="A221" s="129"/>
      <c r="B221" s="278"/>
      <c r="C221" s="98"/>
      <c r="D221" s="98"/>
      <c r="E221" s="280"/>
    </row>
    <row r="222" spans="1:5" ht="15">
      <c r="A222" s="129"/>
      <c r="B222" s="278"/>
      <c r="C222" s="98"/>
      <c r="D222" s="98"/>
      <c r="E222" s="280"/>
    </row>
    <row r="223" spans="1:5" ht="15">
      <c r="A223" s="129"/>
      <c r="B223" s="278"/>
      <c r="C223" s="98"/>
      <c r="D223" s="98"/>
      <c r="E223" s="280"/>
    </row>
    <row r="224" spans="1:5" ht="15">
      <c r="A224" s="129"/>
      <c r="B224" s="278"/>
      <c r="C224" s="98"/>
      <c r="D224" s="98"/>
      <c r="E224" s="280"/>
    </row>
    <row r="225" spans="1:5" ht="15">
      <c r="A225" s="129"/>
      <c r="B225" s="278"/>
      <c r="C225" s="98"/>
      <c r="D225" s="98"/>
      <c r="E225" s="280"/>
    </row>
    <row r="226" spans="1:5" ht="15">
      <c r="A226" s="129"/>
      <c r="B226" s="278"/>
      <c r="C226" s="98"/>
      <c r="D226" s="98"/>
      <c r="E226" s="280"/>
    </row>
    <row r="227" spans="1:5" ht="15">
      <c r="A227" s="129"/>
      <c r="B227" s="278"/>
      <c r="C227" s="98"/>
      <c r="D227" s="98"/>
      <c r="E227" s="280"/>
    </row>
    <row r="228" spans="1:5" ht="15">
      <c r="A228" s="129"/>
      <c r="B228" s="278"/>
      <c r="C228" s="98"/>
      <c r="D228" s="98"/>
      <c r="E228" s="280"/>
    </row>
    <row r="229" spans="1:5" ht="15">
      <c r="A229" s="129"/>
      <c r="B229" s="278"/>
      <c r="C229" s="98"/>
      <c r="D229" s="98"/>
      <c r="E229" s="280"/>
    </row>
    <row r="230" spans="1:5" ht="15">
      <c r="A230" s="129"/>
      <c r="B230" s="278"/>
      <c r="C230" s="98"/>
      <c r="D230" s="98"/>
      <c r="E230" s="280"/>
    </row>
    <row r="231" spans="1:5" ht="15">
      <c r="A231" s="129"/>
      <c r="B231" s="278"/>
      <c r="C231" s="98"/>
      <c r="D231" s="98"/>
      <c r="E231" s="280"/>
    </row>
    <row r="232" spans="1:5" ht="15">
      <c r="A232" s="129"/>
      <c r="B232" s="278"/>
      <c r="C232" s="98"/>
      <c r="D232" s="98"/>
      <c r="E232" s="280"/>
    </row>
    <row r="233" spans="1:5" ht="15">
      <c r="A233" s="129"/>
      <c r="B233" s="278"/>
      <c r="C233" s="98"/>
      <c r="D233" s="98"/>
      <c r="E233" s="280"/>
    </row>
    <row r="234" spans="1:5" ht="15">
      <c r="A234" s="129"/>
      <c r="B234" s="278"/>
      <c r="C234" s="98"/>
      <c r="D234" s="98"/>
      <c r="E234" s="280"/>
    </row>
    <row r="235" spans="1:5" ht="15">
      <c r="A235" s="129"/>
      <c r="B235" s="278"/>
      <c r="C235" s="98"/>
      <c r="D235" s="98"/>
      <c r="E235" s="280"/>
    </row>
    <row r="236" spans="1:5" ht="15">
      <c r="A236" s="129"/>
      <c r="B236" s="278"/>
      <c r="C236" s="98"/>
      <c r="D236" s="98"/>
      <c r="E236" s="280"/>
    </row>
    <row r="237" spans="1:5" ht="15">
      <c r="A237" s="129"/>
      <c r="B237" s="278"/>
      <c r="C237" s="98"/>
      <c r="D237" s="98"/>
      <c r="E237" s="280"/>
    </row>
    <row r="238" spans="1:5" ht="15">
      <c r="A238" s="129"/>
      <c r="B238" s="278"/>
      <c r="C238" s="98"/>
      <c r="D238" s="98"/>
      <c r="E238" s="280"/>
    </row>
    <row r="239" spans="1:5" ht="15">
      <c r="A239" s="129"/>
      <c r="B239" s="278"/>
      <c r="C239" s="98"/>
      <c r="D239" s="98"/>
      <c r="E239" s="280"/>
    </row>
    <row r="240" spans="1:5" ht="15">
      <c r="A240" s="129"/>
      <c r="B240" s="278"/>
      <c r="C240" s="98"/>
      <c r="D240" s="98"/>
      <c r="E240" s="280"/>
    </row>
    <row r="241" spans="1:5" ht="15">
      <c r="A241" s="129"/>
      <c r="B241" s="278"/>
      <c r="C241" s="98"/>
      <c r="D241" s="98"/>
      <c r="E241" s="280"/>
    </row>
    <row r="242" spans="1:5" ht="15">
      <c r="A242" s="129"/>
      <c r="B242" s="278"/>
      <c r="C242" s="98"/>
      <c r="D242" s="98"/>
      <c r="E242" s="280"/>
    </row>
    <row r="243" spans="1:5" ht="15">
      <c r="A243" s="129"/>
      <c r="B243" s="278"/>
      <c r="C243" s="98"/>
      <c r="D243" s="98"/>
      <c r="E243" s="280"/>
    </row>
    <row r="244" spans="1:5" ht="15">
      <c r="A244" s="129"/>
      <c r="B244" s="278"/>
      <c r="C244" s="98"/>
      <c r="D244" s="98"/>
      <c r="E244" s="280"/>
    </row>
    <row r="245" spans="1:5" ht="15">
      <c r="A245" s="129"/>
      <c r="B245" s="278"/>
      <c r="C245" s="98"/>
      <c r="D245" s="98"/>
      <c r="E245" s="280"/>
    </row>
    <row r="246" spans="1:5" ht="15">
      <c r="A246" s="129"/>
      <c r="B246" s="278"/>
      <c r="C246" s="98"/>
      <c r="D246" s="98"/>
      <c r="E246" s="280"/>
    </row>
    <row r="247" spans="1:5" ht="15">
      <c r="A247" s="129"/>
      <c r="B247" s="278"/>
      <c r="C247" s="98"/>
      <c r="D247" s="98"/>
      <c r="E247" s="280"/>
    </row>
    <row r="248" spans="1:5" ht="15">
      <c r="A248" s="129"/>
      <c r="B248" s="278"/>
      <c r="C248" s="98"/>
      <c r="D248" s="98"/>
      <c r="E248" s="280"/>
    </row>
    <row r="249" spans="1:5" ht="15">
      <c r="A249" s="129"/>
      <c r="B249" s="278"/>
      <c r="C249" s="98"/>
      <c r="D249" s="98"/>
      <c r="E249" s="280"/>
    </row>
    <row r="250" spans="1:5" ht="15">
      <c r="A250" s="129"/>
      <c r="B250" s="278"/>
      <c r="C250" s="98"/>
      <c r="D250" s="98"/>
      <c r="E250" s="280"/>
    </row>
    <row r="251" spans="1:5" ht="15">
      <c r="A251" s="129"/>
      <c r="B251" s="278"/>
      <c r="C251" s="98"/>
      <c r="D251" s="98"/>
      <c r="E251" s="280"/>
    </row>
    <row r="252" spans="1:5" ht="15">
      <c r="A252" s="129"/>
      <c r="B252" s="278"/>
      <c r="C252" s="98"/>
      <c r="D252" s="98"/>
      <c r="E252" s="280"/>
    </row>
    <row r="253" spans="1:5" ht="15">
      <c r="A253" s="129"/>
      <c r="B253" s="278"/>
      <c r="C253" s="98"/>
      <c r="D253" s="98"/>
      <c r="E253" s="280"/>
    </row>
    <row r="254" spans="1:5" ht="15">
      <c r="A254" s="129"/>
      <c r="B254" s="278"/>
      <c r="C254" s="98"/>
      <c r="D254" s="98"/>
      <c r="E254" s="280"/>
    </row>
    <row r="255" spans="1:5" ht="15">
      <c r="A255" s="129"/>
      <c r="B255" s="278"/>
      <c r="C255" s="98"/>
      <c r="D255" s="98"/>
      <c r="E255" s="280"/>
    </row>
    <row r="256" spans="1:5" ht="15">
      <c r="A256" s="129"/>
      <c r="B256" s="278"/>
      <c r="C256" s="98"/>
      <c r="D256" s="98"/>
      <c r="E256" s="280"/>
    </row>
    <row r="257" spans="1:5" ht="15">
      <c r="A257" s="129"/>
      <c r="B257" s="278"/>
      <c r="C257" s="98"/>
      <c r="D257" s="98"/>
      <c r="E257" s="280"/>
    </row>
    <row r="258" spans="1:5" ht="15">
      <c r="A258" s="129"/>
      <c r="B258" s="278"/>
      <c r="C258" s="98"/>
      <c r="D258" s="98"/>
      <c r="E258" s="280"/>
    </row>
    <row r="259" spans="1:5" ht="15">
      <c r="A259" s="129"/>
      <c r="B259" s="278"/>
      <c r="C259" s="98"/>
      <c r="D259" s="98"/>
      <c r="E259" s="280"/>
    </row>
    <row r="260" spans="1:5" ht="15">
      <c r="A260" s="129"/>
      <c r="B260" s="278"/>
      <c r="C260" s="98"/>
      <c r="D260" s="98"/>
      <c r="E260" s="280"/>
    </row>
    <row r="261" spans="1:5" ht="15">
      <c r="A261" s="129"/>
      <c r="B261" s="278"/>
      <c r="C261" s="98"/>
      <c r="D261" s="98"/>
      <c r="E261" s="280"/>
    </row>
    <row r="262" spans="1:5" ht="15">
      <c r="A262" s="129"/>
      <c r="B262" s="278"/>
      <c r="C262" s="98"/>
      <c r="D262" s="98"/>
      <c r="E262" s="280"/>
    </row>
    <row r="263" spans="1:5" ht="15">
      <c r="A263" s="129"/>
      <c r="B263" s="278"/>
      <c r="C263" s="98"/>
      <c r="D263" s="98"/>
      <c r="E263" s="280"/>
    </row>
    <row r="264" spans="1:5" ht="15">
      <c r="A264" s="129"/>
      <c r="B264" s="278"/>
      <c r="C264" s="98"/>
      <c r="D264" s="98"/>
      <c r="E264" s="280"/>
    </row>
    <row r="265" spans="1:5" ht="15">
      <c r="A265" s="129"/>
      <c r="B265" s="278"/>
      <c r="C265" s="98"/>
      <c r="D265" s="98"/>
      <c r="E265" s="280"/>
    </row>
    <row r="266" spans="1:5" ht="15">
      <c r="A266" s="129"/>
      <c r="B266" s="278"/>
      <c r="C266" s="98"/>
      <c r="D266" s="98"/>
      <c r="E266" s="280"/>
    </row>
    <row r="267" spans="1:5" ht="15">
      <c r="A267" s="129"/>
      <c r="B267" s="278"/>
      <c r="C267" s="98"/>
      <c r="D267" s="98"/>
      <c r="E267" s="280"/>
    </row>
    <row r="268" spans="1:5" ht="15">
      <c r="A268" s="129"/>
      <c r="B268" s="278"/>
      <c r="C268" s="98"/>
      <c r="D268" s="98"/>
      <c r="E268" s="280"/>
    </row>
    <row r="269" spans="1:5" ht="15">
      <c r="A269" s="129"/>
      <c r="B269" s="278"/>
      <c r="C269" s="98"/>
      <c r="D269" s="98"/>
      <c r="E269" s="280"/>
    </row>
    <row r="270" spans="1:5" ht="15">
      <c r="A270" s="129"/>
      <c r="B270" s="278"/>
      <c r="C270" s="98"/>
      <c r="D270" s="98"/>
      <c r="E270" s="280"/>
    </row>
    <row r="271" spans="1:5" ht="15">
      <c r="A271" s="129"/>
      <c r="B271" s="278"/>
      <c r="C271" s="98"/>
      <c r="D271" s="98"/>
      <c r="E271" s="280"/>
    </row>
    <row r="272" spans="1:5" ht="15">
      <c r="A272" s="129"/>
      <c r="B272" s="278"/>
      <c r="C272" s="98"/>
      <c r="D272" s="98"/>
      <c r="E272" s="280"/>
    </row>
    <row r="273" spans="1:5" ht="15">
      <c r="A273" s="129"/>
      <c r="B273" s="278"/>
      <c r="C273" s="98"/>
      <c r="D273" s="98"/>
      <c r="E273" s="280"/>
    </row>
    <row r="274" spans="1:5" ht="15">
      <c r="A274" s="129"/>
      <c r="B274" s="278"/>
      <c r="C274" s="98"/>
      <c r="D274" s="98"/>
      <c r="E274" s="280"/>
    </row>
    <row r="275" spans="1:5" ht="15">
      <c r="A275" s="129"/>
      <c r="B275" s="278"/>
      <c r="C275" s="98"/>
      <c r="D275" s="98"/>
      <c r="E275" s="280"/>
    </row>
    <row r="276" spans="1:5" ht="15">
      <c r="A276" s="129"/>
      <c r="B276" s="278"/>
      <c r="C276" s="98"/>
      <c r="D276" s="98"/>
      <c r="E276" s="280"/>
    </row>
    <row r="277" spans="1:5" ht="15">
      <c r="A277" s="129"/>
      <c r="B277" s="278"/>
      <c r="C277" s="98"/>
      <c r="D277" s="98"/>
      <c r="E277" s="280"/>
    </row>
    <row r="278" spans="1:5" ht="15">
      <c r="A278" s="129"/>
      <c r="B278" s="278"/>
      <c r="C278" s="98"/>
      <c r="D278" s="98"/>
      <c r="E278" s="280"/>
    </row>
    <row r="279" spans="1:5" ht="15">
      <c r="A279" s="129"/>
      <c r="B279" s="278"/>
      <c r="C279" s="98"/>
      <c r="D279" s="98"/>
      <c r="E279" s="280"/>
    </row>
    <row r="280" spans="1:5" ht="15">
      <c r="A280" s="129"/>
      <c r="B280" s="278"/>
      <c r="C280" s="98"/>
      <c r="D280" s="98"/>
      <c r="E280" s="280"/>
    </row>
    <row r="281" spans="1:5" ht="15">
      <c r="A281" s="129"/>
      <c r="B281" s="278"/>
      <c r="C281" s="98"/>
      <c r="D281" s="98"/>
      <c r="E281" s="280"/>
    </row>
    <row r="282" spans="1:5" ht="15">
      <c r="A282" s="129"/>
      <c r="B282" s="278"/>
      <c r="C282" s="98"/>
      <c r="D282" s="98"/>
      <c r="E282" s="280"/>
    </row>
    <row r="283" spans="1:5" ht="15">
      <c r="A283" s="129"/>
      <c r="B283" s="278"/>
      <c r="C283" s="98"/>
      <c r="D283" s="98"/>
      <c r="E283" s="280"/>
    </row>
    <row r="284" spans="1:5" ht="15">
      <c r="A284" s="129"/>
      <c r="B284" s="278"/>
      <c r="C284" s="98"/>
      <c r="D284" s="98"/>
      <c r="E284" s="280"/>
    </row>
    <row r="285" spans="1:5" ht="15">
      <c r="A285" s="129"/>
      <c r="B285" s="278"/>
      <c r="C285" s="98"/>
      <c r="D285" s="98"/>
      <c r="E285" s="280"/>
    </row>
    <row r="286" spans="1:5" ht="15">
      <c r="A286" s="129"/>
      <c r="B286" s="278"/>
      <c r="C286" s="98"/>
      <c r="D286" s="98"/>
      <c r="E286" s="280"/>
    </row>
    <row r="287" spans="1:5" ht="15">
      <c r="A287" s="129"/>
      <c r="B287" s="278"/>
      <c r="C287" s="98"/>
      <c r="D287" s="98"/>
      <c r="E287" s="280"/>
    </row>
    <row r="288" spans="1:5" ht="15">
      <c r="A288" s="129"/>
      <c r="B288" s="278"/>
      <c r="C288" s="98"/>
      <c r="D288" s="98"/>
      <c r="E288" s="280"/>
    </row>
    <row r="289" spans="1:5" ht="15">
      <c r="A289" s="129"/>
      <c r="B289" s="278"/>
      <c r="C289" s="98"/>
      <c r="D289" s="98"/>
      <c r="E289" s="280"/>
    </row>
    <row r="290" spans="1:5" ht="15">
      <c r="A290" s="129"/>
      <c r="B290" s="278"/>
      <c r="C290" s="98"/>
      <c r="D290" s="98"/>
      <c r="E290" s="280"/>
    </row>
    <row r="291" spans="1:5" ht="15">
      <c r="A291" s="129"/>
      <c r="B291" s="278"/>
      <c r="C291" s="98"/>
      <c r="D291" s="98"/>
      <c r="E291" s="280"/>
    </row>
    <row r="292" spans="1:5" ht="15">
      <c r="A292" s="129"/>
      <c r="B292" s="278"/>
      <c r="C292" s="98"/>
      <c r="D292" s="98"/>
      <c r="E292" s="280"/>
    </row>
    <row r="293" spans="1:5" ht="15">
      <c r="A293" s="129"/>
      <c r="B293" s="278"/>
      <c r="C293" s="98"/>
      <c r="D293" s="98"/>
      <c r="E293" s="280"/>
    </row>
    <row r="294" spans="1:5" ht="15">
      <c r="A294" s="129"/>
      <c r="B294" s="278"/>
      <c r="C294" s="98"/>
      <c r="D294" s="98"/>
      <c r="E294" s="280"/>
    </row>
    <row r="295" spans="1:5" ht="15">
      <c r="A295" s="129"/>
      <c r="B295" s="278"/>
      <c r="C295" s="98"/>
      <c r="D295" s="98"/>
      <c r="E295" s="280"/>
    </row>
    <row r="296" spans="1:5" ht="15">
      <c r="A296" s="129"/>
      <c r="B296" s="278"/>
      <c r="C296" s="98"/>
      <c r="D296" s="98"/>
      <c r="E296" s="280"/>
    </row>
    <row r="297" spans="1:5" ht="15">
      <c r="A297" s="129"/>
      <c r="B297" s="278"/>
      <c r="C297" s="98"/>
      <c r="D297" s="98"/>
      <c r="E297" s="280"/>
    </row>
    <row r="298" spans="1:5" ht="15">
      <c r="A298" s="129"/>
      <c r="B298" s="278"/>
      <c r="C298" s="98"/>
      <c r="D298" s="98"/>
      <c r="E298" s="280"/>
    </row>
    <row r="299" spans="1:5" ht="15">
      <c r="A299" s="129"/>
      <c r="B299" s="278"/>
      <c r="C299" s="98"/>
      <c r="D299" s="98"/>
      <c r="E299" s="280"/>
    </row>
    <row r="300" spans="1:5" ht="15">
      <c r="A300" s="129"/>
      <c r="B300" s="278"/>
      <c r="C300" s="98"/>
      <c r="D300" s="98"/>
      <c r="E300" s="280"/>
    </row>
    <row r="301" spans="1:5" ht="15">
      <c r="A301" s="129"/>
      <c r="B301" s="278"/>
      <c r="C301" s="98"/>
      <c r="D301" s="98"/>
      <c r="E301" s="280"/>
    </row>
    <row r="302" spans="1:5" ht="15">
      <c r="A302" s="129"/>
      <c r="B302" s="278"/>
      <c r="C302" s="98"/>
      <c r="D302" s="98"/>
      <c r="E302" s="280"/>
    </row>
    <row r="303" spans="1:5" ht="15">
      <c r="A303" s="129"/>
      <c r="B303" s="278"/>
      <c r="C303" s="98"/>
      <c r="D303" s="98"/>
      <c r="E303" s="280"/>
    </row>
    <row r="304" spans="1:5" ht="15">
      <c r="A304" s="129"/>
      <c r="B304" s="278"/>
      <c r="C304" s="98"/>
      <c r="D304" s="98"/>
      <c r="E304" s="280"/>
    </row>
    <row r="305" spans="1:5" ht="15">
      <c r="A305" s="129"/>
      <c r="B305" s="278"/>
      <c r="C305" s="98"/>
      <c r="D305" s="98"/>
      <c r="E305" s="280"/>
    </row>
    <row r="306" spans="1:5" ht="15">
      <c r="A306" s="129"/>
      <c r="B306" s="278"/>
      <c r="C306" s="98"/>
      <c r="D306" s="98"/>
      <c r="E306" s="280"/>
    </row>
    <row r="307" spans="1:5" ht="15">
      <c r="A307" s="129"/>
      <c r="B307" s="278"/>
      <c r="C307" s="98"/>
      <c r="D307" s="98"/>
      <c r="E307" s="280"/>
    </row>
    <row r="308" spans="1:5" ht="15">
      <c r="A308" s="129"/>
      <c r="B308" s="278"/>
      <c r="C308" s="98"/>
      <c r="D308" s="98"/>
      <c r="E308" s="280"/>
    </row>
    <row r="309" spans="1:5" ht="15">
      <c r="A309" s="129"/>
      <c r="B309" s="278"/>
      <c r="C309" s="98"/>
      <c r="D309" s="98"/>
      <c r="E309" s="280"/>
    </row>
    <row r="310" spans="1:5" ht="15">
      <c r="A310" s="129"/>
      <c r="B310" s="278"/>
      <c r="C310" s="98"/>
      <c r="D310" s="98"/>
      <c r="E310" s="280"/>
    </row>
    <row r="311" spans="1:5" ht="15">
      <c r="A311" s="129"/>
      <c r="B311" s="278"/>
      <c r="C311" s="98"/>
      <c r="D311" s="98"/>
      <c r="E311" s="280"/>
    </row>
    <row r="312" spans="1:5" ht="15">
      <c r="A312" s="129"/>
      <c r="B312" s="278"/>
      <c r="C312" s="98"/>
      <c r="D312" s="98"/>
      <c r="E312" s="280"/>
    </row>
    <row r="313" spans="1:5" ht="15">
      <c r="A313" s="129"/>
      <c r="B313" s="278"/>
      <c r="C313" s="98"/>
      <c r="D313" s="98"/>
      <c r="E313" s="280"/>
    </row>
    <row r="314" spans="1:5" ht="15">
      <c r="A314" s="129"/>
      <c r="B314" s="278"/>
      <c r="C314" s="98"/>
      <c r="D314" s="98"/>
      <c r="E314" s="280"/>
    </row>
    <row r="315" spans="1:5" ht="15">
      <c r="A315" s="129"/>
      <c r="B315" s="278"/>
      <c r="C315" s="98"/>
      <c r="D315" s="98"/>
      <c r="E315" s="280"/>
    </row>
    <row r="316" spans="1:5" ht="15">
      <c r="A316" s="129"/>
      <c r="B316" s="278"/>
      <c r="C316" s="98"/>
      <c r="D316" s="98"/>
      <c r="E316" s="280"/>
    </row>
    <row r="317" spans="1:5" ht="15">
      <c r="A317" s="129"/>
      <c r="B317" s="278"/>
      <c r="C317" s="98"/>
      <c r="D317" s="98"/>
      <c r="E317" s="280"/>
    </row>
    <row r="318" spans="1:5" ht="15">
      <c r="A318" s="129"/>
      <c r="B318" s="278"/>
      <c r="C318" s="98"/>
      <c r="D318" s="98"/>
      <c r="E318" s="280"/>
    </row>
    <row r="319" spans="1:5" ht="15">
      <c r="A319" s="129"/>
      <c r="B319" s="278"/>
      <c r="C319" s="98"/>
      <c r="D319" s="98"/>
      <c r="E319" s="280"/>
    </row>
    <row r="320" spans="1:5" ht="15">
      <c r="A320" s="129"/>
      <c r="B320" s="278"/>
      <c r="C320" s="98"/>
      <c r="D320" s="98"/>
      <c r="E320" s="280"/>
    </row>
    <row r="321" spans="1:5" ht="15">
      <c r="A321" s="129"/>
      <c r="B321" s="278"/>
      <c r="C321" s="98"/>
      <c r="D321" s="98"/>
      <c r="E321" s="280"/>
    </row>
    <row r="322" spans="1:5" ht="15">
      <c r="A322" s="129"/>
      <c r="B322" s="278"/>
      <c r="C322" s="98"/>
      <c r="D322" s="98"/>
      <c r="E322" s="280"/>
    </row>
    <row r="323" spans="1:5" ht="15">
      <c r="A323" s="129"/>
      <c r="B323" s="278"/>
      <c r="C323" s="98"/>
      <c r="D323" s="98"/>
      <c r="E323" s="280"/>
    </row>
    <row r="324" spans="1:5" ht="15">
      <c r="A324" s="129"/>
      <c r="B324" s="278"/>
      <c r="C324" s="98"/>
      <c r="D324" s="98"/>
      <c r="E324" s="280"/>
    </row>
    <row r="325" spans="1:5" ht="15">
      <c r="A325" s="129"/>
      <c r="B325" s="278"/>
      <c r="C325" s="98"/>
      <c r="D325" s="98"/>
      <c r="E325" s="280"/>
    </row>
    <row r="326" spans="1:5" ht="15">
      <c r="A326" s="129"/>
      <c r="B326" s="278"/>
      <c r="C326" s="98"/>
      <c r="D326" s="98"/>
      <c r="E326" s="280"/>
    </row>
    <row r="327" spans="1:5" ht="15">
      <c r="A327" s="129"/>
      <c r="B327" s="278"/>
      <c r="C327" s="98"/>
      <c r="D327" s="98"/>
      <c r="E327" s="280"/>
    </row>
    <row r="328" spans="1:5" ht="15">
      <c r="A328" s="129"/>
      <c r="B328" s="278"/>
      <c r="C328" s="98"/>
      <c r="D328" s="98"/>
      <c r="E328" s="280"/>
    </row>
    <row r="329" spans="1:5" ht="15">
      <c r="A329" s="129"/>
      <c r="B329" s="278"/>
      <c r="C329" s="98"/>
      <c r="D329" s="98"/>
      <c r="E329" s="280"/>
    </row>
    <row r="330" spans="1:5" ht="15">
      <c r="A330" s="129"/>
      <c r="B330" s="278"/>
      <c r="C330" s="98"/>
      <c r="D330" s="98"/>
      <c r="E330" s="280"/>
    </row>
    <row r="331" spans="1:5" ht="15">
      <c r="A331" s="129"/>
      <c r="B331" s="278"/>
      <c r="C331" s="98"/>
      <c r="D331" s="98"/>
      <c r="E331" s="280"/>
    </row>
    <row r="332" spans="1:5" ht="15">
      <c r="A332" s="129"/>
      <c r="B332" s="278"/>
      <c r="C332" s="98"/>
      <c r="D332" s="98"/>
      <c r="E332" s="280"/>
    </row>
    <row r="333" spans="1:5" ht="15">
      <c r="A333" s="129"/>
      <c r="B333" s="278"/>
      <c r="C333" s="98"/>
      <c r="D333" s="98"/>
      <c r="E333" s="280"/>
    </row>
    <row r="334" spans="1:5" ht="15">
      <c r="A334" s="129"/>
      <c r="B334" s="278"/>
      <c r="C334" s="98"/>
      <c r="D334" s="98"/>
      <c r="E334" s="280"/>
    </row>
    <row r="335" spans="1:5" ht="15">
      <c r="A335" s="129"/>
      <c r="B335" s="278"/>
      <c r="C335" s="98"/>
      <c r="D335" s="98"/>
      <c r="E335" s="280"/>
    </row>
    <row r="336" spans="1:5" ht="15">
      <c r="A336" s="129"/>
      <c r="B336" s="278"/>
      <c r="C336" s="98"/>
      <c r="D336" s="98"/>
      <c r="E336" s="280"/>
    </row>
    <row r="337" spans="1:5" ht="15">
      <c r="A337" s="129"/>
      <c r="B337" s="278"/>
      <c r="C337" s="98"/>
      <c r="D337" s="98"/>
      <c r="E337" s="280"/>
    </row>
    <row r="338" spans="1:5" ht="15">
      <c r="A338" s="129"/>
      <c r="B338" s="278"/>
      <c r="C338" s="98"/>
      <c r="D338" s="98"/>
      <c r="E338" s="280"/>
    </row>
    <row r="339" spans="1:5" ht="15">
      <c r="A339" s="129"/>
      <c r="B339" s="278"/>
      <c r="C339" s="98"/>
      <c r="D339" s="98"/>
      <c r="E339" s="280"/>
    </row>
    <row r="340" spans="1:5" ht="15">
      <c r="A340" s="129"/>
      <c r="B340" s="278"/>
      <c r="C340" s="98"/>
      <c r="D340" s="98"/>
      <c r="E340" s="280"/>
    </row>
    <row r="341" spans="1:5" ht="15">
      <c r="A341" s="129"/>
      <c r="B341" s="278"/>
      <c r="C341" s="98"/>
      <c r="D341" s="98"/>
      <c r="E341" s="280"/>
    </row>
    <row r="342" spans="1:5" ht="15">
      <c r="A342" s="129"/>
      <c r="B342" s="278"/>
      <c r="C342" s="98"/>
      <c r="D342" s="98"/>
      <c r="E342" s="280"/>
    </row>
    <row r="343" spans="1:5" ht="15">
      <c r="A343" s="129"/>
      <c r="B343" s="278"/>
      <c r="C343" s="98"/>
      <c r="D343" s="98"/>
      <c r="E343" s="280"/>
    </row>
    <row r="344" spans="1:5" ht="15">
      <c r="A344" s="129"/>
      <c r="B344" s="278"/>
      <c r="C344" s="98"/>
      <c r="D344" s="98"/>
      <c r="E344" s="280"/>
    </row>
    <row r="345" spans="1:5" ht="15">
      <c r="A345" s="129"/>
      <c r="B345" s="278"/>
      <c r="C345" s="98"/>
      <c r="D345" s="98"/>
      <c r="E345" s="280"/>
    </row>
    <row r="346" spans="1:5" ht="15">
      <c r="A346" s="129"/>
      <c r="B346" s="278"/>
      <c r="C346" s="98"/>
      <c r="D346" s="98"/>
      <c r="E346" s="280"/>
    </row>
    <row r="347" spans="1:5" ht="15">
      <c r="A347" s="129"/>
      <c r="B347" s="278"/>
      <c r="C347" s="98"/>
      <c r="D347" s="98"/>
      <c r="E347" s="280"/>
    </row>
    <row r="348" spans="1:5" ht="15">
      <c r="A348" s="129"/>
      <c r="B348" s="278"/>
      <c r="C348" s="98"/>
      <c r="D348" s="98"/>
      <c r="E348" s="280"/>
    </row>
    <row r="349" spans="1:5" ht="15">
      <c r="A349" s="129"/>
      <c r="B349" s="278"/>
      <c r="C349" s="98"/>
      <c r="D349" s="98"/>
      <c r="E349" s="280"/>
    </row>
    <row r="350" spans="1:5" ht="15">
      <c r="A350" s="129"/>
      <c r="B350" s="278"/>
      <c r="C350" s="98"/>
      <c r="D350" s="98"/>
      <c r="E350" s="280"/>
    </row>
    <row r="351" spans="1:5" ht="15">
      <c r="A351" s="129"/>
      <c r="B351" s="278"/>
      <c r="C351" s="98"/>
      <c r="D351" s="98"/>
      <c r="E351" s="280"/>
    </row>
    <row r="352" spans="1:5" ht="15">
      <c r="A352" s="129"/>
      <c r="B352" s="278"/>
      <c r="C352" s="98"/>
      <c r="D352" s="98"/>
      <c r="E352" s="280"/>
    </row>
    <row r="353" spans="1:5" ht="15">
      <c r="A353" s="129"/>
      <c r="B353" s="278"/>
      <c r="C353" s="98"/>
      <c r="D353" s="98"/>
      <c r="E353" s="280"/>
    </row>
    <row r="354" spans="1:5" ht="15">
      <c r="A354" s="129"/>
      <c r="B354" s="278"/>
      <c r="C354" s="98"/>
      <c r="D354" s="98"/>
      <c r="E354" s="280"/>
    </row>
    <row r="355" spans="1:5" ht="15">
      <c r="A355" s="129"/>
      <c r="B355" s="278"/>
      <c r="C355" s="98"/>
      <c r="D355" s="98"/>
      <c r="E355" s="280"/>
    </row>
    <row r="356" spans="1:5" ht="15">
      <c r="A356" s="129"/>
      <c r="B356" s="278"/>
      <c r="C356" s="98"/>
      <c r="D356" s="98"/>
      <c r="E356" s="280"/>
    </row>
    <row r="357" spans="1:5" ht="15">
      <c r="A357" s="129"/>
      <c r="B357" s="278"/>
      <c r="C357" s="98"/>
      <c r="D357" s="98"/>
      <c r="E357" s="280"/>
    </row>
    <row r="358" spans="1:5" ht="15">
      <c r="A358" s="129"/>
      <c r="B358" s="278"/>
      <c r="C358" s="98"/>
      <c r="D358" s="98"/>
      <c r="E358" s="280"/>
    </row>
    <row r="359" spans="1:5" ht="15">
      <c r="A359" s="129"/>
      <c r="B359" s="278"/>
      <c r="C359" s="98"/>
      <c r="D359" s="98"/>
      <c r="E359" s="280"/>
    </row>
    <row r="360" spans="1:5" ht="15">
      <c r="A360" s="129"/>
      <c r="B360" s="278"/>
      <c r="C360" s="98"/>
      <c r="D360" s="98"/>
      <c r="E360" s="280"/>
    </row>
    <row r="361" spans="1:5" ht="15">
      <c r="A361" s="129"/>
      <c r="B361" s="278"/>
      <c r="C361" s="98"/>
      <c r="D361" s="98"/>
      <c r="E361" s="280"/>
    </row>
    <row r="362" spans="1:5" ht="15">
      <c r="A362" s="129"/>
      <c r="B362" s="278"/>
      <c r="C362" s="98"/>
      <c r="D362" s="98"/>
      <c r="E362" s="280"/>
    </row>
    <row r="363" spans="1:5" ht="15">
      <c r="A363" s="129"/>
      <c r="B363" s="278"/>
      <c r="C363" s="98"/>
      <c r="D363" s="98"/>
      <c r="E363" s="280"/>
    </row>
    <row r="364" spans="1:5" ht="15">
      <c r="A364" s="129"/>
      <c r="B364" s="278"/>
      <c r="C364" s="98"/>
      <c r="D364" s="98"/>
      <c r="E364" s="280"/>
    </row>
    <row r="365" spans="1:5" ht="15">
      <c r="A365" s="129"/>
      <c r="B365" s="278"/>
      <c r="C365" s="98"/>
      <c r="D365" s="98"/>
      <c r="E365" s="280"/>
    </row>
    <row r="366" spans="1:5" ht="15">
      <c r="A366" s="129"/>
      <c r="B366" s="278"/>
      <c r="C366" s="98"/>
      <c r="D366" s="98"/>
      <c r="E366" s="280"/>
    </row>
    <row r="367" spans="1:5" ht="15">
      <c r="A367" s="129"/>
      <c r="B367" s="278"/>
      <c r="C367" s="98"/>
      <c r="D367" s="98"/>
      <c r="E367" s="280"/>
    </row>
    <row r="368" spans="1:5" ht="15">
      <c r="A368" s="129"/>
      <c r="B368" s="278"/>
      <c r="C368" s="98"/>
      <c r="D368" s="98"/>
      <c r="E368" s="280"/>
    </row>
    <row r="369" spans="1:5" ht="15">
      <c r="A369" s="129"/>
      <c r="B369" s="278"/>
      <c r="C369" s="98"/>
      <c r="D369" s="98"/>
      <c r="E369" s="280"/>
    </row>
    <row r="370" spans="1:5" ht="15">
      <c r="A370" s="129"/>
      <c r="B370" s="278"/>
      <c r="C370" s="98"/>
      <c r="D370" s="98"/>
      <c r="E370" s="280"/>
    </row>
    <row r="371" spans="1:5" ht="15">
      <c r="A371" s="129"/>
      <c r="B371" s="278"/>
      <c r="C371" s="98"/>
      <c r="D371" s="98"/>
      <c r="E371" s="280"/>
    </row>
    <row r="372" spans="1:5" ht="15">
      <c r="A372" s="129"/>
      <c r="B372" s="278"/>
      <c r="C372" s="98"/>
      <c r="D372" s="98"/>
      <c r="E372" s="280"/>
    </row>
    <row r="373" spans="1:5" ht="15">
      <c r="A373" s="129"/>
      <c r="B373" s="278"/>
      <c r="C373" s="98"/>
      <c r="D373" s="98"/>
      <c r="E373" s="280"/>
    </row>
    <row r="374" spans="1:5" ht="15">
      <c r="A374" s="129"/>
      <c r="B374" s="278"/>
      <c r="C374" s="98"/>
      <c r="D374" s="98"/>
      <c r="E374" s="280"/>
    </row>
    <row r="375" spans="1:5" ht="15">
      <c r="A375" s="129"/>
      <c r="B375" s="278"/>
      <c r="C375" s="98"/>
      <c r="D375" s="98"/>
      <c r="E375" s="280"/>
    </row>
    <row r="376" spans="1:5" ht="15">
      <c r="A376" s="129"/>
      <c r="B376" s="278"/>
      <c r="C376" s="98"/>
      <c r="D376" s="98"/>
      <c r="E376" s="280"/>
    </row>
    <row r="377" spans="1:5" ht="15">
      <c r="A377" s="129"/>
      <c r="B377" s="278"/>
      <c r="C377" s="98"/>
      <c r="D377" s="98"/>
      <c r="E377" s="280"/>
    </row>
    <row r="378" spans="1:5" ht="15">
      <c r="A378" s="129"/>
      <c r="B378" s="278"/>
      <c r="C378" s="98"/>
      <c r="D378" s="98"/>
      <c r="E378" s="280"/>
    </row>
    <row r="379" spans="1:5" ht="15">
      <c r="A379" s="129"/>
      <c r="B379" s="278"/>
      <c r="C379" s="98"/>
      <c r="D379" s="98"/>
      <c r="E379" s="280"/>
    </row>
    <row r="380" spans="1:5" ht="15">
      <c r="A380" s="129"/>
      <c r="B380" s="278"/>
      <c r="C380" s="98"/>
      <c r="D380" s="98"/>
      <c r="E380" s="280"/>
    </row>
    <row r="381" spans="1:5" ht="15">
      <c r="A381" s="129"/>
      <c r="B381" s="278"/>
      <c r="C381" s="98"/>
      <c r="D381" s="98"/>
      <c r="E381" s="280"/>
    </row>
    <row r="382" spans="1:5" ht="15">
      <c r="A382" s="129"/>
      <c r="B382" s="278"/>
      <c r="C382" s="98"/>
      <c r="D382" s="98"/>
      <c r="E382" s="280"/>
    </row>
    <row r="383" spans="1:5" ht="15">
      <c r="A383" s="129"/>
      <c r="B383" s="278"/>
      <c r="C383" s="98"/>
      <c r="D383" s="98"/>
      <c r="E383" s="280"/>
    </row>
    <row r="384" spans="1:5" ht="15">
      <c r="A384" s="129"/>
      <c r="B384" s="278"/>
      <c r="C384" s="98"/>
      <c r="D384" s="98"/>
      <c r="E384" s="280"/>
    </row>
    <row r="385" spans="1:5" ht="15">
      <c r="A385" s="129"/>
      <c r="B385" s="278"/>
      <c r="C385" s="98"/>
      <c r="D385" s="98"/>
      <c r="E385" s="280"/>
    </row>
    <row r="386" spans="1:5" ht="15">
      <c r="A386" s="129"/>
      <c r="B386" s="278"/>
      <c r="C386" s="98"/>
      <c r="D386" s="98"/>
      <c r="E386" s="280"/>
    </row>
    <row r="387" spans="1:5" ht="15">
      <c r="A387" s="129"/>
      <c r="B387" s="278"/>
      <c r="C387" s="98"/>
      <c r="D387" s="98"/>
      <c r="E387" s="280"/>
    </row>
    <row r="388" spans="1:5" ht="15">
      <c r="A388" s="129"/>
      <c r="B388" s="278"/>
      <c r="C388" s="98"/>
      <c r="D388" s="98"/>
      <c r="E388" s="280"/>
    </row>
    <row r="389" spans="1:5" ht="15">
      <c r="A389" s="129"/>
      <c r="B389" s="278"/>
      <c r="C389" s="98"/>
      <c r="D389" s="98"/>
      <c r="E389" s="280"/>
    </row>
    <row r="390" spans="1:5" ht="15">
      <c r="A390" s="129"/>
      <c r="B390" s="278"/>
      <c r="C390" s="98"/>
      <c r="D390" s="98"/>
      <c r="E390" s="280"/>
    </row>
    <row r="391" spans="1:5" ht="15">
      <c r="A391" s="129"/>
      <c r="B391" s="278"/>
      <c r="C391" s="98"/>
      <c r="D391" s="98"/>
      <c r="E391" s="280"/>
    </row>
    <row r="392" spans="1:5" ht="15">
      <c r="A392" s="129"/>
      <c r="B392" s="278"/>
      <c r="C392" s="98"/>
      <c r="D392" s="98"/>
      <c r="E392" s="280"/>
    </row>
    <row r="393" spans="1:5" ht="15">
      <c r="A393" s="129"/>
      <c r="B393" s="278"/>
      <c r="C393" s="98"/>
      <c r="D393" s="98"/>
      <c r="E393" s="280"/>
    </row>
    <row r="394" spans="1:5" ht="15">
      <c r="A394" s="129"/>
      <c r="B394" s="278"/>
      <c r="C394" s="98"/>
      <c r="D394" s="98"/>
      <c r="E394" s="280"/>
    </row>
    <row r="395" spans="1:5" ht="15">
      <c r="A395" s="129"/>
      <c r="B395" s="278"/>
      <c r="C395" s="98"/>
      <c r="D395" s="98"/>
      <c r="E395" s="280"/>
    </row>
    <row r="396" spans="1:5" ht="15">
      <c r="A396" s="129"/>
      <c r="B396" s="278"/>
      <c r="C396" s="98"/>
      <c r="D396" s="98"/>
      <c r="E396" s="280"/>
    </row>
    <row r="397" spans="1:5" ht="15">
      <c r="A397" s="129"/>
      <c r="B397" s="278"/>
      <c r="C397" s="98"/>
      <c r="D397" s="98"/>
      <c r="E397" s="280"/>
    </row>
    <row r="398" spans="1:5" ht="15">
      <c r="A398" s="129"/>
      <c r="B398" s="278"/>
      <c r="C398" s="98"/>
      <c r="D398" s="98"/>
      <c r="E398" s="280"/>
    </row>
    <row r="399" spans="1:5" ht="15">
      <c r="A399" s="129"/>
      <c r="B399" s="278"/>
      <c r="C399" s="98"/>
      <c r="D399" s="98"/>
      <c r="E399" s="280"/>
    </row>
    <row r="400" spans="1:5" ht="15">
      <c r="A400" s="129"/>
      <c r="B400" s="278"/>
      <c r="C400" s="98"/>
      <c r="D400" s="98"/>
      <c r="E400" s="280"/>
    </row>
    <row r="401" spans="1:5" ht="15">
      <c r="A401" s="129"/>
      <c r="B401" s="278"/>
      <c r="C401" s="98"/>
      <c r="D401" s="98"/>
      <c r="E401" s="280"/>
    </row>
    <row r="402" spans="1:5" ht="15">
      <c r="A402" s="129"/>
      <c r="B402" s="278"/>
      <c r="C402" s="98"/>
      <c r="D402" s="98"/>
      <c r="E402" s="280"/>
    </row>
    <row r="403" spans="1:5" ht="15">
      <c r="A403" s="129"/>
      <c r="B403" s="278"/>
      <c r="C403" s="98"/>
      <c r="D403" s="98"/>
      <c r="E403" s="280"/>
    </row>
    <row r="404" spans="1:5" ht="15">
      <c r="A404" s="129"/>
      <c r="B404" s="278"/>
      <c r="C404" s="98"/>
      <c r="D404" s="98"/>
      <c r="E404" s="280"/>
    </row>
    <row r="405" spans="1:5" ht="15">
      <c r="A405" s="129"/>
      <c r="B405" s="278"/>
      <c r="C405" s="98"/>
      <c r="D405" s="98"/>
      <c r="E405" s="280"/>
    </row>
    <row r="406" spans="1:5" ht="15">
      <c r="A406" s="129"/>
      <c r="B406" s="278"/>
      <c r="C406" s="98"/>
      <c r="D406" s="98"/>
      <c r="E406" s="280"/>
    </row>
    <row r="407" spans="1:5" ht="15">
      <c r="A407" s="129"/>
      <c r="B407" s="278"/>
      <c r="C407" s="98"/>
      <c r="D407" s="98"/>
      <c r="E407" s="280"/>
    </row>
    <row r="408" spans="1:5" ht="15">
      <c r="A408" s="129"/>
      <c r="B408" s="278"/>
      <c r="C408" s="98"/>
      <c r="D408" s="98"/>
      <c r="E408" s="280"/>
    </row>
    <row r="409" spans="1:5" ht="15">
      <c r="A409" s="129"/>
      <c r="B409" s="278"/>
      <c r="C409" s="98"/>
      <c r="D409" s="98"/>
      <c r="E409" s="280"/>
    </row>
    <row r="410" spans="1:5" ht="15">
      <c r="A410" s="129"/>
      <c r="B410" s="278"/>
      <c r="C410" s="98"/>
      <c r="D410" s="98"/>
      <c r="E410" s="280"/>
    </row>
    <row r="411" spans="1:5" ht="15">
      <c r="A411" s="129"/>
      <c r="B411" s="278"/>
      <c r="C411" s="98"/>
      <c r="D411" s="98"/>
      <c r="E411" s="280"/>
    </row>
    <row r="412" spans="1:5" ht="15">
      <c r="A412" s="129"/>
      <c r="B412" s="278"/>
      <c r="C412" s="98"/>
      <c r="D412" s="98"/>
      <c r="E412" s="280"/>
    </row>
    <row r="413" spans="1:5" ht="15">
      <c r="A413" s="129"/>
      <c r="B413" s="278"/>
      <c r="C413" s="98"/>
      <c r="D413" s="98"/>
      <c r="E413" s="280"/>
    </row>
    <row r="414" spans="1:5" ht="15">
      <c r="A414" s="129"/>
      <c r="B414" s="278"/>
      <c r="C414" s="98"/>
      <c r="D414" s="98"/>
      <c r="E414" s="280"/>
    </row>
    <row r="415" spans="1:5" ht="15">
      <c r="A415" s="129"/>
      <c r="B415" s="278"/>
      <c r="C415" s="98"/>
      <c r="D415" s="98"/>
      <c r="E415" s="280"/>
    </row>
    <row r="416" spans="1:5" ht="15">
      <c r="A416" s="129"/>
      <c r="B416" s="278"/>
      <c r="C416" s="98"/>
      <c r="D416" s="98"/>
      <c r="E416" s="280"/>
    </row>
    <row r="417" spans="1:5" ht="15">
      <c r="A417" s="129"/>
      <c r="B417" s="278"/>
      <c r="C417" s="98"/>
      <c r="D417" s="98"/>
      <c r="E417" s="280"/>
    </row>
    <row r="418" spans="1:5" ht="15">
      <c r="A418" s="129"/>
      <c r="B418" s="278"/>
      <c r="C418" s="98"/>
      <c r="D418" s="98"/>
      <c r="E418" s="280"/>
    </row>
    <row r="419" spans="1:5" ht="15">
      <c r="A419" s="129"/>
      <c r="B419" s="278"/>
      <c r="C419" s="98"/>
      <c r="D419" s="98"/>
      <c r="E419" s="280"/>
    </row>
    <row r="420" spans="1:5" ht="15">
      <c r="A420" s="129"/>
      <c r="B420" s="278"/>
      <c r="C420" s="98"/>
      <c r="D420" s="98"/>
      <c r="E420" s="280"/>
    </row>
    <row r="421" spans="1:5" ht="15">
      <c r="A421" s="129"/>
      <c r="B421" s="278"/>
      <c r="C421" s="98"/>
      <c r="D421" s="98"/>
      <c r="E421" s="280"/>
    </row>
    <row r="422" spans="1:5" ht="15">
      <c r="A422" s="129"/>
      <c r="B422" s="278"/>
      <c r="C422" s="98"/>
      <c r="D422" s="98"/>
      <c r="E422" s="280"/>
    </row>
    <row r="423" spans="1:5" ht="15">
      <c r="A423" s="129"/>
      <c r="B423" s="278"/>
      <c r="C423" s="98"/>
      <c r="D423" s="98"/>
      <c r="E423" s="280"/>
    </row>
    <row r="424" spans="1:5" ht="15">
      <c r="A424" s="129"/>
      <c r="B424" s="278"/>
      <c r="C424" s="98"/>
      <c r="D424" s="98"/>
      <c r="E424" s="280"/>
    </row>
    <row r="425" spans="1:5" ht="15">
      <c r="A425" s="129"/>
      <c r="B425" s="278"/>
      <c r="C425" s="98"/>
      <c r="D425" s="98"/>
      <c r="E425" s="280"/>
    </row>
    <row r="426" spans="1:5" ht="15">
      <c r="A426" s="129"/>
      <c r="B426" s="278"/>
      <c r="C426" s="98"/>
      <c r="D426" s="98"/>
      <c r="E426" s="280"/>
    </row>
    <row r="427" spans="1:5" ht="15">
      <c r="A427" s="129"/>
      <c r="B427" s="278"/>
      <c r="C427" s="98"/>
      <c r="D427" s="98"/>
      <c r="E427" s="280"/>
    </row>
    <row r="428" spans="1:5" ht="15">
      <c r="A428" s="129"/>
      <c r="B428" s="278"/>
      <c r="C428" s="98"/>
      <c r="D428" s="98"/>
      <c r="E428" s="280"/>
    </row>
    <row r="429" spans="1:5" ht="15">
      <c r="A429" s="129"/>
      <c r="B429" s="278"/>
      <c r="C429" s="98"/>
      <c r="D429" s="98"/>
      <c r="E429" s="280"/>
    </row>
    <row r="430" spans="1:5" ht="15">
      <c r="A430" s="129"/>
      <c r="B430" s="278"/>
      <c r="C430" s="98"/>
      <c r="D430" s="98"/>
      <c r="E430" s="280"/>
    </row>
    <row r="431" spans="1:5" ht="15">
      <c r="A431" s="129"/>
      <c r="B431" s="278"/>
      <c r="C431" s="98"/>
      <c r="D431" s="98"/>
      <c r="E431" s="280"/>
    </row>
    <row r="432" spans="1:5" ht="15">
      <c r="A432" s="129"/>
      <c r="B432" s="278"/>
      <c r="C432" s="98"/>
      <c r="D432" s="98"/>
      <c r="E432" s="280"/>
    </row>
    <row r="433" spans="1:5" ht="15">
      <c r="A433" s="129"/>
      <c r="B433" s="278"/>
      <c r="C433" s="98"/>
      <c r="D433" s="98"/>
      <c r="E433" s="280"/>
    </row>
    <row r="434" spans="1:5" ht="15">
      <c r="A434" s="129"/>
      <c r="B434" s="278"/>
      <c r="C434" s="98"/>
      <c r="D434" s="98"/>
      <c r="E434" s="280"/>
    </row>
    <row r="435" spans="1:5" ht="15">
      <c r="A435" s="129"/>
      <c r="B435" s="278"/>
      <c r="C435" s="98"/>
      <c r="D435" s="98"/>
      <c r="E435" s="280"/>
    </row>
    <row r="436" spans="1:5" ht="15">
      <c r="A436" s="129"/>
      <c r="B436" s="278"/>
      <c r="C436" s="98"/>
      <c r="D436" s="98"/>
      <c r="E436" s="280"/>
    </row>
    <row r="437" spans="1:5" ht="15">
      <c r="A437" s="129"/>
      <c r="B437" s="278"/>
      <c r="C437" s="98"/>
      <c r="D437" s="98"/>
      <c r="E437" s="280"/>
    </row>
    <row r="438" spans="1:5" ht="15">
      <c r="A438" s="129"/>
      <c r="B438" s="278"/>
      <c r="C438" s="98"/>
      <c r="D438" s="98"/>
      <c r="E438" s="280"/>
    </row>
    <row r="439" spans="1:5" ht="15">
      <c r="A439" s="129"/>
      <c r="B439" s="278"/>
      <c r="C439" s="98"/>
      <c r="D439" s="98"/>
      <c r="E439" s="280"/>
    </row>
    <row r="440" spans="1:5" ht="15">
      <c r="A440" s="129"/>
      <c r="B440" s="278"/>
      <c r="C440" s="98"/>
      <c r="D440" s="98"/>
      <c r="E440" s="280"/>
    </row>
    <row r="441" spans="1:5" ht="15">
      <c r="A441" s="129"/>
      <c r="B441" s="278"/>
      <c r="C441" s="98"/>
      <c r="D441" s="98"/>
      <c r="E441" s="280"/>
    </row>
    <row r="442" spans="1:5" ht="15">
      <c r="A442" s="129"/>
      <c r="B442" s="278"/>
      <c r="C442" s="98"/>
      <c r="D442" s="98"/>
      <c r="E442" s="280"/>
    </row>
    <row r="443" spans="1:5" ht="15">
      <c r="A443" s="129"/>
      <c r="B443" s="278"/>
      <c r="C443" s="98"/>
      <c r="D443" s="98"/>
      <c r="E443" s="280"/>
    </row>
    <row r="444" spans="1:5" ht="15">
      <c r="A444" s="129"/>
      <c r="B444" s="278"/>
      <c r="C444" s="98"/>
      <c r="D444" s="98"/>
      <c r="E444" s="280"/>
    </row>
    <row r="445" spans="1:5" ht="15">
      <c r="A445" s="129"/>
      <c r="B445" s="278"/>
      <c r="C445" s="98"/>
      <c r="D445" s="98"/>
      <c r="E445" s="280"/>
    </row>
    <row r="446" spans="1:5" ht="15">
      <c r="A446" s="129"/>
      <c r="B446" s="278"/>
      <c r="C446" s="98"/>
      <c r="D446" s="98"/>
      <c r="E446" s="280"/>
    </row>
    <row r="447" spans="1:5" ht="15">
      <c r="A447" s="129"/>
      <c r="B447" s="278"/>
      <c r="C447" s="98"/>
      <c r="D447" s="98"/>
      <c r="E447" s="280"/>
    </row>
    <row r="448" spans="1:5" ht="15">
      <c r="A448" s="129"/>
      <c r="B448" s="278"/>
      <c r="C448" s="98"/>
      <c r="D448" s="98"/>
      <c r="E448" s="280"/>
    </row>
    <row r="449" spans="1:5" ht="15">
      <c r="A449" s="129"/>
      <c r="B449" s="278"/>
      <c r="C449" s="98"/>
      <c r="D449" s="98"/>
      <c r="E449" s="280"/>
    </row>
    <row r="450" spans="1:5" ht="15">
      <c r="A450" s="129"/>
      <c r="B450" s="278"/>
      <c r="C450" s="98"/>
      <c r="D450" s="98"/>
      <c r="E450" s="280"/>
    </row>
    <row r="451" spans="1:5" ht="15">
      <c r="A451" s="129"/>
      <c r="B451" s="278"/>
      <c r="C451" s="98"/>
      <c r="D451" s="98"/>
      <c r="E451" s="280"/>
    </row>
    <row r="452" spans="1:5" ht="15">
      <c r="A452" s="129"/>
      <c r="B452" s="278"/>
      <c r="C452" s="98"/>
      <c r="D452" s="98"/>
      <c r="E452" s="280"/>
    </row>
    <row r="453" spans="1:5" ht="15">
      <c r="A453" s="129"/>
      <c r="B453" s="278"/>
      <c r="C453" s="98"/>
      <c r="D453" s="98"/>
      <c r="E453" s="280"/>
    </row>
    <row r="454" spans="1:5" ht="15">
      <c r="A454" s="129"/>
      <c r="B454" s="278"/>
      <c r="C454" s="98"/>
      <c r="D454" s="98"/>
      <c r="E454" s="280"/>
    </row>
    <row r="455" spans="1:5" ht="15">
      <c r="A455" s="129"/>
      <c r="B455" s="278"/>
      <c r="C455" s="98"/>
      <c r="D455" s="98"/>
      <c r="E455" s="280"/>
    </row>
    <row r="456" spans="1:5" ht="15">
      <c r="A456" s="129"/>
      <c r="B456" s="278"/>
      <c r="C456" s="98"/>
      <c r="D456" s="98"/>
      <c r="E456" s="280"/>
    </row>
    <row r="457" spans="1:5" ht="15">
      <c r="A457" s="129"/>
      <c r="B457" s="278"/>
      <c r="C457" s="98"/>
      <c r="D457" s="98"/>
      <c r="E457" s="280"/>
    </row>
    <row r="458" spans="1:5" ht="15">
      <c r="A458" s="129"/>
      <c r="B458" s="278"/>
      <c r="C458" s="98"/>
      <c r="D458" s="98"/>
      <c r="E458" s="280"/>
    </row>
    <row r="459" spans="1:5" ht="15">
      <c r="A459" s="129"/>
      <c r="B459" s="278"/>
      <c r="C459" s="98"/>
      <c r="D459" s="98"/>
      <c r="E459" s="280"/>
    </row>
    <row r="460" spans="1:5" ht="15">
      <c r="A460" s="129"/>
      <c r="B460" s="278"/>
      <c r="C460" s="98"/>
      <c r="D460" s="98"/>
      <c r="E460" s="280"/>
    </row>
    <row r="461" spans="1:5" ht="15">
      <c r="A461" s="129"/>
      <c r="B461" s="278"/>
      <c r="C461" s="98"/>
      <c r="D461" s="98"/>
      <c r="E461" s="280"/>
    </row>
    <row r="462" spans="1:5" ht="15">
      <c r="A462" s="129"/>
      <c r="B462" s="278"/>
      <c r="C462" s="98"/>
      <c r="D462" s="98"/>
      <c r="E462" s="280"/>
    </row>
    <row r="463" spans="1:5" ht="15">
      <c r="A463" s="129"/>
      <c r="B463" s="278"/>
      <c r="C463" s="98"/>
      <c r="D463" s="98"/>
      <c r="E463" s="280"/>
    </row>
    <row r="464" spans="1:5" ht="15">
      <c r="A464" s="129"/>
      <c r="B464" s="278"/>
      <c r="C464" s="98"/>
      <c r="D464" s="98"/>
      <c r="E464" s="280"/>
    </row>
    <row r="465" spans="1:5" ht="15">
      <c r="A465" s="129"/>
      <c r="B465" s="278"/>
      <c r="C465" s="98"/>
      <c r="D465" s="98"/>
      <c r="E465" s="280"/>
    </row>
    <row r="466" spans="1:5" ht="15">
      <c r="A466" s="129"/>
      <c r="B466" s="278"/>
      <c r="C466" s="98"/>
      <c r="D466" s="98"/>
      <c r="E466" s="280"/>
    </row>
    <row r="467" spans="1:5" ht="15">
      <c r="A467" s="129"/>
      <c r="B467" s="278"/>
      <c r="C467" s="98"/>
      <c r="D467" s="98"/>
      <c r="E467" s="280"/>
    </row>
    <row r="468" spans="1:5" ht="15">
      <c r="A468" s="129"/>
      <c r="B468" s="278"/>
      <c r="C468" s="98"/>
      <c r="D468" s="98"/>
      <c r="E468" s="280"/>
    </row>
    <row r="469" spans="1:5" ht="15">
      <c r="A469" s="129"/>
      <c r="B469" s="278"/>
      <c r="C469" s="98"/>
      <c r="D469" s="98"/>
      <c r="E469" s="280"/>
    </row>
    <row r="470" spans="1:5" ht="15">
      <c r="A470" s="129"/>
      <c r="B470" s="278"/>
      <c r="C470" s="98"/>
      <c r="D470" s="98"/>
      <c r="E470" s="280"/>
    </row>
    <row r="471" spans="1:5" ht="15">
      <c r="A471" s="129"/>
      <c r="B471" s="278"/>
      <c r="C471" s="98"/>
      <c r="D471" s="98"/>
      <c r="E471" s="280"/>
    </row>
    <row r="472" spans="1:5" ht="15">
      <c r="A472" s="129"/>
      <c r="B472" s="278"/>
      <c r="C472" s="98"/>
      <c r="D472" s="98"/>
      <c r="E472" s="280"/>
    </row>
    <row r="473" spans="1:5" ht="15">
      <c r="A473" s="129"/>
      <c r="B473" s="278"/>
      <c r="C473" s="98"/>
      <c r="D473" s="98"/>
      <c r="E473" s="280"/>
    </row>
    <row r="474" spans="1:5" ht="15">
      <c r="A474" s="129"/>
      <c r="B474" s="278"/>
      <c r="C474" s="98"/>
      <c r="D474" s="98"/>
      <c r="E474" s="280"/>
    </row>
    <row r="475" spans="1:5" ht="15">
      <c r="A475" s="129"/>
      <c r="B475" s="278"/>
      <c r="C475" s="98"/>
      <c r="D475" s="98"/>
      <c r="E475" s="280"/>
    </row>
    <row r="476" spans="1:5" ht="15">
      <c r="A476" s="129"/>
      <c r="B476" s="278"/>
      <c r="C476" s="98"/>
      <c r="D476" s="98"/>
      <c r="E476" s="280"/>
    </row>
    <row r="477" spans="1:5" ht="15">
      <c r="A477" s="129"/>
      <c r="B477" s="278"/>
      <c r="C477" s="98"/>
      <c r="D477" s="98"/>
      <c r="E477" s="280"/>
    </row>
    <row r="478" spans="1:5" ht="15">
      <c r="A478" s="129"/>
      <c r="B478" s="278"/>
      <c r="C478" s="98"/>
      <c r="D478" s="98"/>
      <c r="E478" s="280"/>
    </row>
    <row r="479" spans="1:5" ht="15">
      <c r="A479" s="129"/>
      <c r="B479" s="278"/>
      <c r="C479" s="98"/>
      <c r="D479" s="98"/>
      <c r="E479" s="280"/>
    </row>
    <row r="480" spans="1:5" ht="15">
      <c r="A480" s="129"/>
      <c r="B480" s="278"/>
      <c r="C480" s="98"/>
      <c r="D480" s="98"/>
      <c r="E480" s="280"/>
    </row>
    <row r="481" spans="1:5" ht="15">
      <c r="A481" s="129"/>
      <c r="B481" s="278"/>
      <c r="C481" s="98"/>
      <c r="D481" s="98"/>
      <c r="E481" s="280"/>
    </row>
    <row r="482" spans="1:5" ht="15">
      <c r="A482" s="129"/>
      <c r="B482" s="278"/>
      <c r="C482" s="98"/>
      <c r="D482" s="98"/>
      <c r="E482" s="280"/>
    </row>
    <row r="483" spans="1:5" ht="15">
      <c r="A483" s="129"/>
      <c r="B483" s="278"/>
      <c r="C483" s="98"/>
      <c r="D483" s="98"/>
      <c r="E483" s="280"/>
    </row>
    <row r="484" spans="1:5" ht="15">
      <c r="A484" s="129"/>
      <c r="B484" s="278"/>
      <c r="C484" s="98"/>
      <c r="D484" s="98"/>
      <c r="E484" s="280"/>
    </row>
    <row r="485" spans="1:5" ht="15">
      <c r="A485" s="129"/>
      <c r="B485" s="278"/>
      <c r="C485" s="98"/>
      <c r="D485" s="98"/>
      <c r="E485" s="280"/>
    </row>
    <row r="486" spans="1:5" ht="15">
      <c r="A486" s="129"/>
      <c r="B486" s="278"/>
      <c r="C486" s="98"/>
      <c r="D486" s="98"/>
      <c r="E486" s="280"/>
    </row>
    <row r="487" spans="1:5" ht="15">
      <c r="A487" s="129"/>
      <c r="B487" s="278"/>
      <c r="C487" s="98"/>
      <c r="D487" s="98"/>
      <c r="E487" s="280"/>
    </row>
    <row r="488" spans="1:5" ht="15">
      <c r="A488" s="129"/>
      <c r="B488" s="278"/>
      <c r="C488" s="98"/>
      <c r="D488" s="98"/>
      <c r="E488" s="280"/>
    </row>
    <row r="489" spans="1:5" ht="15">
      <c r="A489" s="129"/>
      <c r="B489" s="278"/>
      <c r="C489" s="98"/>
      <c r="D489" s="98"/>
      <c r="E489" s="280"/>
    </row>
    <row r="490" spans="1:5" ht="15">
      <c r="A490" s="129"/>
      <c r="B490" s="278"/>
      <c r="C490" s="98"/>
      <c r="D490" s="98"/>
      <c r="E490" s="280"/>
    </row>
    <row r="491" spans="1:5" ht="15">
      <c r="A491" s="129"/>
      <c r="B491" s="278"/>
      <c r="C491" s="98"/>
      <c r="D491" s="98"/>
      <c r="E491" s="280"/>
    </row>
    <row r="492" spans="1:5" ht="15">
      <c r="A492" s="129"/>
      <c r="B492" s="278"/>
      <c r="C492" s="98"/>
      <c r="D492" s="98"/>
      <c r="E492" s="280"/>
    </row>
    <row r="493" spans="1:5" ht="15">
      <c r="A493" s="129"/>
      <c r="B493" s="278"/>
      <c r="C493" s="98"/>
      <c r="D493" s="98"/>
      <c r="E493" s="280"/>
    </row>
    <row r="494" spans="1:5" ht="15">
      <c r="A494" s="129"/>
      <c r="B494" s="278"/>
      <c r="C494" s="98"/>
      <c r="D494" s="98"/>
      <c r="E494" s="280"/>
    </row>
    <row r="495" spans="1:5" ht="15">
      <c r="A495" s="129"/>
      <c r="B495" s="278"/>
      <c r="C495" s="98"/>
      <c r="D495" s="98"/>
      <c r="E495" s="280"/>
    </row>
    <row r="496" spans="1:5" ht="15">
      <c r="A496" s="129"/>
      <c r="B496" s="278"/>
      <c r="C496" s="98"/>
      <c r="D496" s="98"/>
      <c r="E496" s="280"/>
    </row>
    <row r="497" spans="1:5" ht="15">
      <c r="A497" s="129"/>
      <c r="B497" s="278"/>
      <c r="C497" s="98"/>
      <c r="D497" s="98"/>
      <c r="E497" s="280"/>
    </row>
    <row r="498" spans="1:5" ht="15">
      <c r="A498" s="129"/>
      <c r="B498" s="278"/>
      <c r="C498" s="98"/>
      <c r="D498" s="98"/>
      <c r="E498" s="280"/>
    </row>
    <row r="499" spans="1:5" ht="15">
      <c r="A499" s="129"/>
      <c r="B499" s="278"/>
      <c r="C499" s="98"/>
      <c r="D499" s="98"/>
      <c r="E499" s="280"/>
    </row>
    <row r="500" spans="1:5" ht="15">
      <c r="A500" s="129"/>
      <c r="B500" s="278"/>
      <c r="C500" s="98"/>
      <c r="D500" s="98"/>
      <c r="E500" s="280"/>
    </row>
    <row r="501" spans="1:5" ht="15">
      <c r="A501" s="129"/>
      <c r="B501" s="278"/>
      <c r="C501" s="98"/>
      <c r="D501" s="98"/>
      <c r="E501" s="280"/>
    </row>
    <row r="502" spans="1:5" ht="15">
      <c r="A502" s="129"/>
      <c r="B502" s="278"/>
      <c r="C502" s="98"/>
      <c r="D502" s="98"/>
      <c r="E502" s="280"/>
    </row>
    <row r="503" spans="1:5" ht="15">
      <c r="A503" s="129"/>
      <c r="B503" s="278"/>
      <c r="C503" s="98"/>
      <c r="D503" s="98"/>
      <c r="E503" s="280"/>
    </row>
    <row r="504" spans="1:5" ht="15">
      <c r="A504" s="129"/>
      <c r="B504" s="278"/>
      <c r="C504" s="98"/>
      <c r="D504" s="98"/>
      <c r="E504" s="280"/>
    </row>
    <row r="505" spans="1:5" ht="15">
      <c r="A505" s="129"/>
      <c r="B505" s="278"/>
      <c r="C505" s="98"/>
      <c r="D505" s="98"/>
      <c r="E505" s="280"/>
    </row>
    <row r="506" spans="1:5" ht="15">
      <c r="A506" s="129"/>
      <c r="B506" s="278"/>
      <c r="C506" s="98"/>
      <c r="D506" s="98"/>
      <c r="E506" s="280"/>
    </row>
    <row r="507" spans="1:5" ht="15">
      <c r="A507" s="129"/>
      <c r="B507" s="278"/>
      <c r="C507" s="98"/>
      <c r="D507" s="98"/>
      <c r="E507" s="280"/>
    </row>
    <row r="508" spans="1:5" ht="15">
      <c r="A508" s="129"/>
      <c r="B508" s="278"/>
      <c r="C508" s="98"/>
      <c r="D508" s="98"/>
      <c r="E508" s="280"/>
    </row>
    <row r="509" spans="1:5" ht="15">
      <c r="A509" s="129"/>
      <c r="B509" s="278"/>
      <c r="C509" s="98"/>
      <c r="D509" s="98"/>
      <c r="E509" s="280"/>
    </row>
    <row r="510" spans="1:5" ht="15">
      <c r="A510" s="129"/>
      <c r="B510" s="278"/>
      <c r="C510" s="98"/>
      <c r="D510" s="98"/>
      <c r="E510" s="280"/>
    </row>
    <row r="511" spans="1:5" ht="15">
      <c r="A511" s="129"/>
      <c r="B511" s="278"/>
      <c r="C511" s="98"/>
      <c r="D511" s="98"/>
      <c r="E511" s="280"/>
    </row>
    <row r="512" spans="1:5" ht="15">
      <c r="A512" s="129"/>
      <c r="B512" s="278"/>
      <c r="C512" s="98"/>
      <c r="D512" s="98"/>
      <c r="E512" s="280"/>
    </row>
    <row r="513" spans="1:5" ht="15">
      <c r="A513" s="129"/>
      <c r="B513" s="278"/>
      <c r="C513" s="98"/>
      <c r="D513" s="98"/>
      <c r="E513" s="280"/>
    </row>
    <row r="514" spans="1:5" ht="15">
      <c r="A514" s="129"/>
      <c r="B514" s="278"/>
      <c r="C514" s="98"/>
      <c r="D514" s="98"/>
      <c r="E514" s="280"/>
    </row>
    <row r="515" spans="1:5" ht="15">
      <c r="A515" s="129"/>
      <c r="B515" s="278"/>
      <c r="C515" s="98"/>
      <c r="D515" s="98"/>
      <c r="E515" s="280"/>
    </row>
    <row r="516" spans="1:5" ht="15">
      <c r="A516" s="129"/>
      <c r="B516" s="278"/>
      <c r="C516" s="98"/>
      <c r="D516" s="98"/>
      <c r="E516" s="280"/>
    </row>
    <row r="517" spans="1:5" ht="15">
      <c r="A517" s="129"/>
      <c r="B517" s="278"/>
      <c r="C517" s="98"/>
      <c r="D517" s="98"/>
      <c r="E517" s="280"/>
    </row>
    <row r="518" spans="1:5" ht="15">
      <c r="A518" s="129"/>
      <c r="B518" s="278"/>
      <c r="C518" s="98"/>
      <c r="D518" s="98"/>
      <c r="E518" s="280"/>
    </row>
    <row r="519" spans="1:5" ht="15">
      <c r="A519" s="129"/>
      <c r="B519" s="278"/>
      <c r="C519" s="98"/>
      <c r="D519" s="98"/>
      <c r="E519" s="280"/>
    </row>
    <row r="520" spans="1:5" ht="15">
      <c r="A520" s="129"/>
      <c r="B520" s="278"/>
      <c r="C520" s="98"/>
      <c r="D520" s="98"/>
      <c r="E520" s="280"/>
    </row>
    <row r="521" spans="1:5" ht="15">
      <c r="A521" s="129"/>
      <c r="B521" s="278"/>
      <c r="C521" s="98"/>
      <c r="D521" s="98"/>
      <c r="E521" s="280"/>
    </row>
    <row r="522" spans="1:5" ht="15">
      <c r="A522" s="129"/>
      <c r="B522" s="278"/>
      <c r="C522" s="98"/>
      <c r="D522" s="98"/>
      <c r="E522" s="280"/>
    </row>
    <row r="523" spans="1:5" ht="15">
      <c r="A523" s="129"/>
      <c r="B523" s="278"/>
      <c r="C523" s="98"/>
      <c r="D523" s="98"/>
      <c r="E523" s="280"/>
    </row>
    <row r="524" spans="1:5" ht="15">
      <c r="A524" s="129"/>
      <c r="B524" s="278"/>
      <c r="C524" s="98"/>
      <c r="D524" s="98"/>
      <c r="E524" s="280"/>
    </row>
    <row r="525" spans="1:5" ht="15">
      <c r="A525" s="129"/>
      <c r="B525" s="278"/>
      <c r="C525" s="98"/>
      <c r="D525" s="98"/>
      <c r="E525" s="280"/>
    </row>
    <row r="526" spans="1:5" ht="15">
      <c r="A526" s="129"/>
      <c r="B526" s="278"/>
      <c r="C526" s="98"/>
      <c r="D526" s="98"/>
      <c r="E526" s="280"/>
    </row>
    <row r="527" spans="1:5" ht="15">
      <c r="A527" s="129"/>
      <c r="B527" s="278"/>
      <c r="C527" s="98"/>
      <c r="D527" s="98"/>
      <c r="E527" s="280"/>
    </row>
    <row r="528" spans="1:5" ht="15">
      <c r="A528" s="129"/>
      <c r="B528" s="278"/>
      <c r="C528" s="98"/>
      <c r="D528" s="98"/>
      <c r="E528" s="280"/>
    </row>
    <row r="529" spans="1:5" ht="15">
      <c r="A529" s="129"/>
      <c r="B529" s="278"/>
      <c r="C529" s="98"/>
      <c r="D529" s="98"/>
      <c r="E529" s="280"/>
    </row>
    <row r="530" spans="1:5" ht="15">
      <c r="A530" s="129"/>
      <c r="B530" s="278"/>
      <c r="C530" s="98"/>
      <c r="D530" s="98"/>
      <c r="E530" s="280"/>
    </row>
    <row r="531" spans="1:5" ht="15">
      <c r="A531" s="129"/>
      <c r="B531" s="278"/>
      <c r="C531" s="98"/>
      <c r="D531" s="98"/>
      <c r="E531" s="280"/>
    </row>
    <row r="532" spans="1:5" ht="15">
      <c r="A532" s="129"/>
      <c r="B532" s="278"/>
      <c r="C532" s="98"/>
      <c r="D532" s="98"/>
      <c r="E532" s="280"/>
    </row>
    <row r="533" spans="1:5" ht="15">
      <c r="A533" s="129"/>
      <c r="B533" s="278"/>
      <c r="C533" s="98"/>
      <c r="D533" s="98"/>
      <c r="E533" s="280"/>
    </row>
    <row r="534" spans="1:5" ht="15">
      <c r="A534" s="129"/>
      <c r="B534" s="278"/>
      <c r="C534" s="98"/>
      <c r="D534" s="98"/>
      <c r="E534" s="280"/>
    </row>
    <row r="535" spans="1:5" ht="15">
      <c r="A535" s="129"/>
      <c r="B535" s="278"/>
      <c r="C535" s="98"/>
      <c r="D535" s="98"/>
      <c r="E535" s="280"/>
    </row>
    <row r="536" spans="1:5" ht="15">
      <c r="A536" s="129"/>
      <c r="B536" s="278"/>
      <c r="C536" s="98"/>
      <c r="D536" s="98"/>
      <c r="E536" s="280"/>
    </row>
    <row r="537" spans="1:5" ht="15">
      <c r="A537" s="129"/>
      <c r="B537" s="278"/>
      <c r="C537" s="98"/>
      <c r="D537" s="98"/>
      <c r="E537" s="280"/>
    </row>
    <row r="538" spans="1:5" ht="15">
      <c r="A538" s="129"/>
      <c r="B538" s="278"/>
      <c r="C538" s="98"/>
      <c r="D538" s="98"/>
      <c r="E538" s="280"/>
    </row>
    <row r="539" spans="1:5" ht="15">
      <c r="A539" s="129"/>
      <c r="B539" s="278"/>
      <c r="C539" s="98"/>
      <c r="D539" s="98"/>
      <c r="E539" s="280"/>
    </row>
    <row r="540" spans="1:5" ht="15">
      <c r="A540" s="129"/>
      <c r="B540" s="278"/>
      <c r="C540" s="98"/>
      <c r="D540" s="98"/>
      <c r="E540" s="280"/>
    </row>
    <row r="541" spans="1:5" ht="15">
      <c r="A541" s="129"/>
      <c r="B541" s="278"/>
      <c r="C541" s="98"/>
      <c r="D541" s="98"/>
      <c r="E541" s="280"/>
    </row>
    <row r="542" spans="1:5" ht="15">
      <c r="A542" s="129"/>
      <c r="B542" s="278"/>
      <c r="C542" s="98"/>
      <c r="D542" s="98"/>
      <c r="E542" s="280"/>
    </row>
    <row r="543" spans="1:5" ht="15">
      <c r="A543" s="129"/>
      <c r="B543" s="278"/>
      <c r="C543" s="98"/>
      <c r="D543" s="98"/>
      <c r="E543" s="280"/>
    </row>
    <row r="544" spans="1:5" ht="15">
      <c r="A544" s="129"/>
      <c r="B544" s="278"/>
      <c r="C544" s="98"/>
      <c r="D544" s="98"/>
      <c r="E544" s="280"/>
    </row>
    <row r="545" spans="1:5" ht="15">
      <c r="A545" s="129"/>
      <c r="B545" s="278"/>
      <c r="C545" s="98"/>
      <c r="D545" s="98"/>
      <c r="E545" s="280"/>
    </row>
    <row r="546" spans="1:5" ht="15">
      <c r="A546" s="129"/>
      <c r="B546" s="278"/>
      <c r="C546" s="98"/>
      <c r="D546" s="98"/>
      <c r="E546" s="280"/>
    </row>
    <row r="547" spans="1:5" ht="15">
      <c r="A547" s="129"/>
      <c r="B547" s="278"/>
      <c r="C547" s="98"/>
      <c r="D547" s="98"/>
      <c r="E547" s="280"/>
    </row>
    <row r="548" spans="1:5" ht="15">
      <c r="A548" s="129"/>
      <c r="B548" s="278"/>
      <c r="C548" s="98"/>
      <c r="D548" s="98"/>
      <c r="E548" s="280"/>
    </row>
    <row r="549" spans="1:5" ht="15">
      <c r="A549" s="129"/>
      <c r="B549" s="278"/>
      <c r="C549" s="98"/>
      <c r="D549" s="98"/>
      <c r="E549" s="280"/>
    </row>
    <row r="550" spans="1:5" ht="15">
      <c r="A550" s="129"/>
      <c r="B550" s="278"/>
      <c r="C550" s="98"/>
      <c r="D550" s="98"/>
      <c r="E550" s="280"/>
    </row>
    <row r="551" spans="1:5" ht="15">
      <c r="A551" s="129"/>
      <c r="B551" s="278"/>
      <c r="C551" s="98"/>
      <c r="D551" s="98"/>
      <c r="E551" s="280"/>
    </row>
    <row r="552" spans="1:5" ht="15">
      <c r="A552" s="129"/>
      <c r="B552" s="278"/>
      <c r="C552" s="98"/>
      <c r="D552" s="98"/>
      <c r="E552" s="280"/>
    </row>
    <row r="553" spans="1:5" ht="15">
      <c r="A553" s="129"/>
      <c r="B553" s="278"/>
      <c r="C553" s="98"/>
      <c r="D553" s="98"/>
      <c r="E553" s="280"/>
    </row>
    <row r="554" spans="1:5" ht="15">
      <c r="A554" s="129"/>
      <c r="B554" s="278"/>
      <c r="C554" s="98"/>
      <c r="D554" s="98"/>
      <c r="E554" s="280"/>
    </row>
    <row r="555" spans="1:5" ht="15">
      <c r="A555" s="129"/>
      <c r="B555" s="278"/>
      <c r="C555" s="98"/>
      <c r="D555" s="98"/>
      <c r="E555" s="280"/>
    </row>
    <row r="556" spans="1:5" ht="15">
      <c r="A556" s="129"/>
      <c r="B556" s="278"/>
      <c r="C556" s="98"/>
      <c r="D556" s="98"/>
      <c r="E556" s="280"/>
    </row>
    <row r="557" spans="1:5" ht="15">
      <c r="A557" s="129"/>
      <c r="B557" s="278"/>
      <c r="C557" s="98"/>
      <c r="D557" s="98"/>
      <c r="E557" s="280"/>
    </row>
    <row r="558" spans="1:5" ht="15">
      <c r="A558" s="129"/>
      <c r="B558" s="278"/>
      <c r="C558" s="98"/>
      <c r="D558" s="98"/>
      <c r="E558" s="280"/>
    </row>
    <row r="559" spans="1:5" ht="15">
      <c r="A559" s="129"/>
      <c r="B559" s="278"/>
      <c r="C559" s="98"/>
      <c r="D559" s="98"/>
      <c r="E559" s="280"/>
    </row>
    <row r="560" spans="1:5" ht="15">
      <c r="A560" s="129"/>
      <c r="B560" s="278"/>
      <c r="C560" s="98"/>
      <c r="D560" s="98"/>
      <c r="E560" s="280"/>
    </row>
    <row r="561" spans="1:5" ht="15">
      <c r="A561" s="129"/>
      <c r="B561" s="278"/>
      <c r="C561" s="98"/>
      <c r="D561" s="98"/>
      <c r="E561" s="280"/>
    </row>
    <row r="562" spans="1:5" ht="15">
      <c r="A562" s="129"/>
      <c r="B562" s="278"/>
      <c r="C562" s="98"/>
      <c r="D562" s="98"/>
      <c r="E562" s="280"/>
    </row>
    <row r="563" spans="1:5" ht="15">
      <c r="A563" s="129"/>
      <c r="B563" s="278"/>
      <c r="C563" s="98"/>
      <c r="D563" s="98"/>
      <c r="E563" s="280"/>
    </row>
    <row r="564" spans="1:5" ht="15">
      <c r="A564" s="129"/>
      <c r="B564" s="278"/>
      <c r="C564" s="98"/>
      <c r="D564" s="98"/>
      <c r="E564" s="280"/>
    </row>
    <row r="565" spans="1:5" ht="15">
      <c r="A565" s="129"/>
      <c r="B565" s="278"/>
      <c r="C565" s="98"/>
      <c r="D565" s="98"/>
      <c r="E565" s="280"/>
    </row>
    <row r="566" spans="1:5" ht="15">
      <c r="A566" s="129"/>
      <c r="B566" s="278"/>
      <c r="C566" s="98"/>
      <c r="D566" s="98"/>
      <c r="E566" s="280"/>
    </row>
    <row r="567" spans="1:5" ht="15">
      <c r="A567" s="129"/>
      <c r="B567" s="278"/>
      <c r="C567" s="98"/>
      <c r="D567" s="98"/>
      <c r="E567" s="280"/>
    </row>
    <row r="568" spans="1:5" ht="15">
      <c r="A568" s="129"/>
      <c r="B568" s="278"/>
      <c r="C568" s="98"/>
      <c r="D568" s="98"/>
      <c r="E568" s="280"/>
    </row>
    <row r="569" spans="1:5" ht="15">
      <c r="A569" s="129"/>
      <c r="B569" s="278"/>
      <c r="C569" s="98"/>
      <c r="D569" s="98"/>
      <c r="E569" s="280"/>
    </row>
    <row r="570" spans="1:5" ht="15">
      <c r="A570" s="129"/>
      <c r="B570" s="278"/>
      <c r="C570" s="98"/>
      <c r="D570" s="98"/>
      <c r="E570" s="280"/>
    </row>
    <row r="571" spans="1:5" ht="15">
      <c r="A571" s="129"/>
      <c r="B571" s="278"/>
      <c r="C571" s="98"/>
      <c r="D571" s="98"/>
      <c r="E571" s="280"/>
    </row>
    <row r="572" spans="1:5" ht="15">
      <c r="A572" s="129"/>
      <c r="B572" s="278"/>
      <c r="C572" s="98"/>
      <c r="D572" s="98"/>
      <c r="E572" s="280"/>
    </row>
    <row r="573" spans="1:5" ht="15">
      <c r="A573" s="129"/>
      <c r="B573" s="278"/>
      <c r="C573" s="98"/>
      <c r="D573" s="98"/>
      <c r="E573" s="280"/>
    </row>
    <row r="574" spans="1:5" ht="15">
      <c r="A574" s="129"/>
      <c r="B574" s="278"/>
      <c r="C574" s="98"/>
      <c r="D574" s="98"/>
      <c r="E574" s="280"/>
    </row>
    <row r="575" spans="1:5" ht="15">
      <c r="A575" s="129"/>
      <c r="B575" s="278"/>
      <c r="C575" s="98"/>
      <c r="D575" s="98"/>
      <c r="E575" s="280"/>
    </row>
    <row r="576" spans="1:5" ht="15">
      <c r="A576" s="129"/>
      <c r="B576" s="278"/>
      <c r="C576" s="98"/>
      <c r="D576" s="98"/>
      <c r="E576" s="280"/>
    </row>
    <row r="577" spans="1:5" ht="15">
      <c r="A577" s="129"/>
      <c r="B577" s="278"/>
      <c r="C577" s="98"/>
      <c r="D577" s="98"/>
      <c r="E577" s="280"/>
    </row>
    <row r="578" spans="1:5" ht="15">
      <c r="A578" s="129"/>
      <c r="B578" s="278"/>
      <c r="C578" s="98"/>
      <c r="D578" s="98"/>
      <c r="E578" s="280"/>
    </row>
    <row r="579" spans="1:5" ht="15">
      <c r="A579" s="129"/>
      <c r="B579" s="278"/>
      <c r="C579" s="98"/>
      <c r="D579" s="98"/>
      <c r="E579" s="280"/>
    </row>
    <row r="580" spans="1:5" ht="15">
      <c r="A580" s="129"/>
      <c r="B580" s="278"/>
      <c r="C580" s="98"/>
      <c r="D580" s="98"/>
      <c r="E580" s="280"/>
    </row>
    <row r="581" spans="1:5" ht="15">
      <c r="A581" s="129"/>
      <c r="B581" s="278"/>
      <c r="C581" s="98"/>
      <c r="D581" s="98"/>
      <c r="E581" s="280"/>
    </row>
    <row r="582" spans="1:5" ht="15">
      <c r="A582" s="129"/>
      <c r="B582" s="278"/>
      <c r="C582" s="98"/>
      <c r="D582" s="98"/>
      <c r="E582" s="280"/>
    </row>
    <row r="583" spans="1:5" ht="15">
      <c r="A583" s="129"/>
      <c r="B583" s="278"/>
      <c r="C583" s="98"/>
      <c r="D583" s="98"/>
      <c r="E583" s="280"/>
    </row>
    <row r="584" spans="1:5" ht="15">
      <c r="A584" s="129"/>
      <c r="B584" s="278"/>
      <c r="C584" s="98"/>
      <c r="D584" s="98"/>
      <c r="E584" s="280"/>
    </row>
    <row r="585" spans="1:5" ht="15">
      <c r="A585" s="129"/>
      <c r="B585" s="278"/>
      <c r="C585" s="98"/>
      <c r="D585" s="98"/>
      <c r="E585" s="280"/>
    </row>
    <row r="586" spans="1:5" ht="15">
      <c r="A586" s="129"/>
      <c r="B586" s="278"/>
      <c r="C586" s="98"/>
      <c r="D586" s="98"/>
      <c r="E586" s="280"/>
    </row>
    <row r="587" spans="1:5" ht="15">
      <c r="A587" s="129"/>
      <c r="B587" s="278"/>
      <c r="C587" s="98"/>
      <c r="D587" s="98"/>
      <c r="E587" s="280"/>
    </row>
    <row r="588" spans="1:5" ht="15">
      <c r="A588" s="129"/>
      <c r="B588" s="278"/>
      <c r="C588" s="98"/>
      <c r="D588" s="98"/>
      <c r="E588" s="280"/>
    </row>
    <row r="589" spans="1:5" ht="15">
      <c r="A589" s="129"/>
      <c r="B589" s="278"/>
      <c r="C589" s="98"/>
      <c r="D589" s="98"/>
      <c r="E589" s="280"/>
    </row>
    <row r="590" spans="1:5" ht="15">
      <c r="A590" s="129"/>
      <c r="B590" s="278"/>
      <c r="C590" s="98"/>
      <c r="D590" s="98"/>
      <c r="E590" s="280"/>
    </row>
    <row r="591" spans="1:5" ht="15">
      <c r="A591" s="129"/>
      <c r="B591" s="278"/>
      <c r="C591" s="98"/>
      <c r="D591" s="98"/>
      <c r="E591" s="280"/>
    </row>
    <row r="592" spans="1:5" ht="15">
      <c r="A592" s="129"/>
      <c r="B592" s="278"/>
      <c r="C592" s="98"/>
      <c r="D592" s="98"/>
      <c r="E592" s="280"/>
    </row>
    <row r="593" spans="1:5" ht="15">
      <c r="A593" s="129"/>
      <c r="B593" s="278"/>
      <c r="C593" s="98"/>
      <c r="D593" s="98"/>
      <c r="E593" s="280"/>
    </row>
    <row r="594" spans="1:5" ht="15">
      <c r="A594" s="129"/>
      <c r="B594" s="278"/>
      <c r="C594" s="98"/>
      <c r="D594" s="98"/>
      <c r="E594" s="280"/>
    </row>
    <row r="595" spans="1:5" ht="15">
      <c r="A595" s="129"/>
      <c r="B595" s="278"/>
      <c r="C595" s="98"/>
      <c r="D595" s="98"/>
      <c r="E595" s="280"/>
    </row>
    <row r="596" spans="1:5" ht="15">
      <c r="A596" s="129"/>
      <c r="B596" s="278"/>
      <c r="C596" s="98"/>
      <c r="D596" s="98"/>
      <c r="E596" s="280"/>
    </row>
    <row r="597" spans="1:5" ht="15">
      <c r="A597" s="129"/>
      <c r="B597" s="278"/>
      <c r="C597" s="98"/>
      <c r="D597" s="98"/>
      <c r="E597" s="280"/>
    </row>
    <row r="598" spans="1:5" ht="15">
      <c r="A598" s="129"/>
      <c r="B598" s="278"/>
      <c r="C598" s="98"/>
      <c r="D598" s="98"/>
      <c r="E598" s="280"/>
    </row>
    <row r="599" spans="1:5" ht="15">
      <c r="A599" s="129"/>
      <c r="B599" s="278"/>
      <c r="C599" s="98"/>
      <c r="D599" s="98"/>
      <c r="E599" s="280"/>
    </row>
    <row r="600" spans="1:5" ht="15">
      <c r="A600" s="129"/>
      <c r="B600" s="278"/>
      <c r="C600" s="98"/>
      <c r="D600" s="98"/>
      <c r="E600" s="280"/>
    </row>
    <row r="601" spans="1:5" ht="15">
      <c r="A601" s="129"/>
      <c r="B601" s="278"/>
      <c r="C601" s="98"/>
      <c r="D601" s="98"/>
      <c r="E601" s="280"/>
    </row>
    <row r="602" spans="1:5" ht="15">
      <c r="A602" s="129"/>
      <c r="B602" s="278"/>
      <c r="C602" s="98"/>
      <c r="D602" s="98"/>
      <c r="E602" s="280"/>
    </row>
    <row r="603" spans="1:5" ht="15">
      <c r="A603" s="129"/>
      <c r="B603" s="278"/>
      <c r="C603" s="98"/>
      <c r="D603" s="98"/>
      <c r="E603" s="280"/>
    </row>
    <row r="604" spans="1:5" ht="15">
      <c r="A604" s="129"/>
      <c r="B604" s="278"/>
      <c r="C604" s="98"/>
      <c r="D604" s="98"/>
      <c r="E604" s="280"/>
    </row>
    <row r="605" spans="1:5" ht="15">
      <c r="A605" s="129"/>
      <c r="B605" s="278"/>
      <c r="C605" s="98"/>
      <c r="D605" s="98"/>
      <c r="E605" s="280"/>
    </row>
    <row r="606" spans="1:5" ht="15">
      <c r="A606" s="129"/>
      <c r="B606" s="278"/>
      <c r="C606" s="98"/>
      <c r="D606" s="98"/>
      <c r="E606" s="280"/>
    </row>
    <row r="607" spans="1:5" ht="15">
      <c r="A607" s="129"/>
      <c r="B607" s="278"/>
      <c r="C607" s="98"/>
      <c r="D607" s="98"/>
      <c r="E607" s="280"/>
    </row>
    <row r="608" spans="1:5" ht="15">
      <c r="A608" s="129"/>
      <c r="B608" s="278"/>
      <c r="C608" s="98"/>
      <c r="D608" s="98"/>
      <c r="E608" s="280"/>
    </row>
    <row r="609" spans="1:5" ht="15">
      <c r="A609" s="129"/>
      <c r="B609" s="278"/>
      <c r="C609" s="98"/>
      <c r="D609" s="98"/>
      <c r="E609" s="280"/>
    </row>
    <row r="610" spans="1:5" ht="15">
      <c r="A610" s="129"/>
      <c r="B610" s="278"/>
      <c r="C610" s="98"/>
      <c r="D610" s="98"/>
      <c r="E610" s="280"/>
    </row>
    <row r="611" spans="1:5" ht="15">
      <c r="A611" s="129"/>
      <c r="B611" s="278"/>
      <c r="C611" s="98"/>
      <c r="D611" s="98"/>
      <c r="E611" s="280"/>
    </row>
    <row r="612" spans="1:5" ht="15">
      <c r="A612" s="129"/>
      <c r="B612" s="278"/>
      <c r="C612" s="98"/>
      <c r="D612" s="98"/>
      <c r="E612" s="280"/>
    </row>
    <row r="613" spans="1:5" ht="15">
      <c r="A613" s="129"/>
      <c r="B613" s="278"/>
      <c r="C613" s="98"/>
      <c r="D613" s="98"/>
      <c r="E613" s="280"/>
    </row>
    <row r="614" spans="1:5" ht="15">
      <c r="A614" s="129"/>
      <c r="B614" s="278"/>
      <c r="C614" s="98"/>
      <c r="D614" s="98"/>
      <c r="E614" s="280"/>
    </row>
    <row r="615" spans="1:5" ht="15">
      <c r="A615" s="129"/>
      <c r="B615" s="278"/>
      <c r="C615" s="98"/>
      <c r="D615" s="98"/>
      <c r="E615" s="280"/>
    </row>
    <row r="616" spans="1:5" ht="15">
      <c r="A616" s="129"/>
      <c r="B616" s="278"/>
      <c r="C616" s="98"/>
      <c r="D616" s="98"/>
      <c r="E616" s="280"/>
    </row>
    <row r="617" spans="1:5" ht="15">
      <c r="A617" s="129"/>
      <c r="B617" s="278"/>
      <c r="C617" s="98"/>
      <c r="D617" s="98"/>
      <c r="E617" s="280"/>
    </row>
    <row r="618" spans="1:5" ht="15">
      <c r="A618" s="129"/>
      <c r="B618" s="278"/>
      <c r="C618" s="98"/>
      <c r="D618" s="98"/>
      <c r="E618" s="280"/>
    </row>
    <row r="619" spans="1:5" ht="15">
      <c r="A619" s="129"/>
      <c r="B619" s="278"/>
      <c r="C619" s="98"/>
      <c r="D619" s="98"/>
      <c r="E619" s="280"/>
    </row>
    <row r="620" spans="1:5" ht="15">
      <c r="A620" s="129"/>
      <c r="B620" s="278"/>
      <c r="C620" s="98"/>
      <c r="D620" s="98"/>
      <c r="E620" s="280"/>
    </row>
    <row r="621" spans="1:5" ht="15">
      <c r="A621" s="129"/>
      <c r="B621" s="278"/>
      <c r="C621" s="98"/>
      <c r="D621" s="98"/>
      <c r="E621" s="280"/>
    </row>
    <row r="622" spans="1:5" ht="15">
      <c r="A622" s="129"/>
      <c r="B622" s="278"/>
      <c r="C622" s="98"/>
      <c r="D622" s="98"/>
      <c r="E622" s="280"/>
    </row>
    <row r="623" spans="1:5" ht="15">
      <c r="A623" s="129"/>
      <c r="B623" s="278"/>
      <c r="C623" s="98"/>
      <c r="D623" s="98"/>
      <c r="E623" s="280"/>
    </row>
    <row r="624" spans="1:5" ht="15">
      <c r="A624" s="129"/>
      <c r="B624" s="278"/>
      <c r="C624" s="98"/>
      <c r="D624" s="98"/>
      <c r="E624" s="280"/>
    </row>
    <row r="625" spans="1:5" ht="15">
      <c r="A625" s="129"/>
      <c r="B625" s="278"/>
      <c r="C625" s="98"/>
      <c r="D625" s="98"/>
      <c r="E625" s="280"/>
    </row>
    <row r="626" spans="1:5" ht="15">
      <c r="A626" s="129"/>
      <c r="B626" s="278"/>
      <c r="C626" s="98"/>
      <c r="D626" s="98"/>
      <c r="E626" s="280"/>
    </row>
    <row r="627" spans="1:5" ht="15">
      <c r="A627" s="129"/>
      <c r="B627" s="278"/>
      <c r="C627" s="98"/>
      <c r="D627" s="98"/>
      <c r="E627" s="280"/>
    </row>
    <row r="628" spans="1:5" ht="15">
      <c r="A628" s="129"/>
      <c r="B628" s="278"/>
      <c r="C628" s="98"/>
      <c r="D628" s="98"/>
      <c r="E628" s="280"/>
    </row>
    <row r="629" spans="1:5" ht="15">
      <c r="A629" s="129"/>
      <c r="B629" s="278"/>
      <c r="C629" s="98"/>
      <c r="D629" s="98"/>
      <c r="E629" s="280"/>
    </row>
    <row r="630" spans="1:5" ht="15">
      <c r="A630" s="129"/>
      <c r="B630" s="278"/>
      <c r="C630" s="98"/>
      <c r="D630" s="98"/>
      <c r="E630" s="280"/>
    </row>
    <row r="631" spans="1:5" ht="15">
      <c r="A631" s="129"/>
      <c r="B631" s="278"/>
      <c r="C631" s="98"/>
      <c r="D631" s="98"/>
      <c r="E631" s="280"/>
    </row>
    <row r="632" spans="1:5" ht="15">
      <c r="A632" s="129"/>
      <c r="B632" s="278"/>
      <c r="C632" s="98"/>
      <c r="D632" s="98"/>
      <c r="E632" s="280"/>
    </row>
    <row r="633" spans="1:5" ht="15">
      <c r="A633" s="129"/>
      <c r="B633" s="278"/>
      <c r="C633" s="98"/>
      <c r="D633" s="98"/>
      <c r="E633" s="280"/>
    </row>
    <row r="634" spans="1:5" ht="15">
      <c r="A634" s="129"/>
      <c r="B634" s="278"/>
      <c r="C634" s="98"/>
      <c r="D634" s="98"/>
      <c r="E634" s="280"/>
    </row>
    <row r="635" spans="1:5" ht="15">
      <c r="A635" s="129"/>
      <c r="B635" s="278"/>
      <c r="C635" s="98"/>
      <c r="D635" s="98"/>
      <c r="E635" s="280"/>
    </row>
    <row r="636" spans="1:5" ht="15">
      <c r="A636" s="129"/>
      <c r="B636" s="278"/>
      <c r="C636" s="98"/>
      <c r="D636" s="98"/>
      <c r="E636" s="280"/>
    </row>
    <row r="637" spans="1:5" ht="15">
      <c r="A637" s="129"/>
      <c r="B637" s="278"/>
      <c r="C637" s="98"/>
      <c r="D637" s="98"/>
      <c r="E637" s="280"/>
    </row>
    <row r="638" spans="1:5" ht="15">
      <c r="A638" s="129"/>
      <c r="B638" s="278"/>
      <c r="C638" s="98"/>
      <c r="D638" s="98"/>
      <c r="E638" s="280"/>
    </row>
    <row r="639" spans="1:5" ht="15">
      <c r="A639" s="129"/>
      <c r="B639" s="278"/>
      <c r="C639" s="98"/>
      <c r="D639" s="98"/>
      <c r="E639" s="280"/>
    </row>
    <row r="640" spans="1:5" ht="15">
      <c r="A640" s="129"/>
      <c r="B640" s="278"/>
      <c r="C640" s="98"/>
      <c r="D640" s="98"/>
      <c r="E640" s="280"/>
    </row>
    <row r="641" spans="1:5" ht="15">
      <c r="A641" s="129"/>
      <c r="B641" s="278"/>
      <c r="C641" s="98"/>
      <c r="D641" s="98"/>
      <c r="E641" s="280"/>
    </row>
    <row r="642" spans="1:5" ht="15">
      <c r="A642" s="129"/>
      <c r="B642" s="278"/>
      <c r="C642" s="98"/>
      <c r="D642" s="98"/>
      <c r="E642" s="280"/>
    </row>
    <row r="643" spans="1:5" ht="15">
      <c r="A643" s="129"/>
      <c r="B643" s="278"/>
      <c r="C643" s="98"/>
      <c r="D643" s="98"/>
      <c r="E643" s="280"/>
    </row>
    <row r="644" spans="1:5" ht="15">
      <c r="A644" s="129"/>
      <c r="B644" s="278"/>
      <c r="C644" s="98"/>
      <c r="D644" s="98"/>
      <c r="E644" s="280"/>
    </row>
    <row r="645" spans="1:5" ht="15">
      <c r="A645" s="129"/>
      <c r="B645" s="278"/>
      <c r="C645" s="98"/>
      <c r="D645" s="98"/>
      <c r="E645" s="280"/>
    </row>
    <row r="646" spans="1:5" ht="15">
      <c r="A646" s="129"/>
      <c r="B646" s="278"/>
      <c r="C646" s="98"/>
      <c r="D646" s="98"/>
      <c r="E646" s="280"/>
    </row>
    <row r="647" spans="1:5" ht="15">
      <c r="A647" s="129"/>
      <c r="B647" s="278"/>
      <c r="C647" s="98"/>
      <c r="D647" s="98"/>
      <c r="E647" s="280"/>
    </row>
    <row r="648" spans="1:5" ht="15">
      <c r="A648" s="129"/>
      <c r="B648" s="278"/>
      <c r="C648" s="98"/>
      <c r="D648" s="98"/>
      <c r="E648" s="280"/>
    </row>
    <row r="649" spans="1:5" ht="15">
      <c r="A649" s="129"/>
      <c r="B649" s="278"/>
      <c r="C649" s="98"/>
      <c r="D649" s="98"/>
      <c r="E649" s="280"/>
    </row>
    <row r="650" spans="1:5" ht="15">
      <c r="A650" s="129"/>
      <c r="B650" s="278"/>
      <c r="C650" s="98"/>
      <c r="D650" s="98"/>
      <c r="E650" s="280"/>
    </row>
    <row r="651" spans="1:5" ht="15">
      <c r="A651" s="129"/>
      <c r="B651" s="278"/>
      <c r="C651" s="98"/>
      <c r="D651" s="98"/>
      <c r="E651" s="280"/>
    </row>
    <row r="652" spans="1:5" ht="15">
      <c r="A652" s="129"/>
      <c r="B652" s="278"/>
      <c r="C652" s="98"/>
      <c r="D652" s="98"/>
      <c r="E652" s="280"/>
    </row>
    <row r="653" spans="1:5" ht="15">
      <c r="A653" s="129"/>
      <c r="B653" s="278"/>
      <c r="C653" s="98"/>
      <c r="D653" s="98"/>
      <c r="E653" s="280"/>
    </row>
    <row r="654" spans="1:5" ht="15">
      <c r="A654" s="129"/>
      <c r="B654" s="278"/>
      <c r="C654" s="98"/>
      <c r="D654" s="98"/>
      <c r="E654" s="280"/>
    </row>
    <row r="655" spans="1:5" ht="15">
      <c r="A655" s="129"/>
      <c r="B655" s="278"/>
      <c r="C655" s="98"/>
      <c r="D655" s="98"/>
      <c r="E655" s="280"/>
    </row>
    <row r="656" spans="1:5" ht="15">
      <c r="A656" s="129"/>
      <c r="B656" s="278"/>
      <c r="C656" s="98"/>
      <c r="D656" s="98"/>
      <c r="E656" s="280"/>
    </row>
    <row r="657" spans="1:5" ht="15">
      <c r="A657" s="129"/>
      <c r="B657" s="278"/>
      <c r="C657" s="98"/>
      <c r="D657" s="98"/>
      <c r="E657" s="280"/>
    </row>
    <row r="658" spans="1:5" ht="15">
      <c r="A658" s="129"/>
      <c r="B658" s="278"/>
      <c r="C658" s="98"/>
      <c r="D658" s="98"/>
      <c r="E658" s="280"/>
    </row>
    <row r="659" spans="1:5" ht="15">
      <c r="A659" s="129"/>
      <c r="B659" s="278"/>
      <c r="C659" s="98"/>
      <c r="D659" s="98"/>
      <c r="E659" s="280"/>
    </row>
    <row r="660" spans="1:5" ht="15">
      <c r="A660" s="129"/>
      <c r="B660" s="278"/>
      <c r="C660" s="98"/>
      <c r="D660" s="98"/>
      <c r="E660" s="280"/>
    </row>
    <row r="661" spans="1:5" ht="15">
      <c r="A661" s="129"/>
      <c r="B661" s="278"/>
      <c r="C661" s="98"/>
      <c r="D661" s="98"/>
      <c r="E661" s="280"/>
    </row>
    <row r="662" spans="1:5" ht="15">
      <c r="A662" s="129"/>
      <c r="B662" s="278"/>
      <c r="C662" s="98"/>
      <c r="D662" s="98"/>
      <c r="E662" s="280"/>
    </row>
    <row r="663" spans="1:5" ht="15">
      <c r="A663" s="129"/>
      <c r="B663" s="278"/>
      <c r="C663" s="98"/>
      <c r="D663" s="98"/>
      <c r="E663" s="280"/>
    </row>
    <row r="664" spans="1:5" ht="15">
      <c r="A664" s="129"/>
      <c r="B664" s="278"/>
      <c r="C664" s="98"/>
      <c r="D664" s="98"/>
      <c r="E664" s="280"/>
    </row>
    <row r="665" spans="1:5" ht="15">
      <c r="A665" s="129"/>
      <c r="B665" s="278"/>
      <c r="C665" s="98"/>
      <c r="D665" s="98"/>
      <c r="E665" s="280"/>
    </row>
    <row r="666" spans="1:5" ht="15">
      <c r="A666" s="129"/>
      <c r="B666" s="278"/>
      <c r="C666" s="98"/>
      <c r="D666" s="98"/>
      <c r="E666" s="280"/>
    </row>
    <row r="667" spans="1:5" ht="15">
      <c r="A667" s="129"/>
      <c r="B667" s="278"/>
      <c r="C667" s="98"/>
      <c r="D667" s="98"/>
      <c r="E667" s="280"/>
    </row>
    <row r="668" spans="1:5" ht="15">
      <c r="A668" s="129"/>
      <c r="B668" s="278"/>
      <c r="C668" s="98"/>
      <c r="D668" s="98"/>
      <c r="E668" s="280"/>
    </row>
    <row r="669" spans="1:5" ht="15">
      <c r="A669" s="129"/>
      <c r="B669" s="278"/>
      <c r="C669" s="98"/>
      <c r="D669" s="98"/>
      <c r="E669" s="280"/>
    </row>
    <row r="670" spans="1:5" ht="15">
      <c r="A670" s="129"/>
      <c r="B670" s="278"/>
      <c r="C670" s="98"/>
      <c r="D670" s="98"/>
      <c r="E670" s="280"/>
    </row>
    <row r="671" spans="1:5" ht="15">
      <c r="A671" s="129"/>
      <c r="B671" s="278"/>
      <c r="C671" s="98"/>
      <c r="D671" s="98"/>
      <c r="E671" s="280"/>
    </row>
    <row r="672" spans="1:5" ht="15">
      <c r="A672" s="129"/>
      <c r="B672" s="278"/>
      <c r="C672" s="98"/>
      <c r="D672" s="98"/>
      <c r="E672" s="280"/>
    </row>
    <row r="673" spans="1:5" ht="15">
      <c r="A673" s="129"/>
      <c r="B673" s="278"/>
      <c r="C673" s="98"/>
      <c r="D673" s="98"/>
      <c r="E673" s="280"/>
    </row>
    <row r="674" spans="1:5" ht="15">
      <c r="A674" s="129"/>
      <c r="B674" s="278"/>
      <c r="C674" s="98"/>
      <c r="D674" s="98"/>
      <c r="E674" s="280"/>
    </row>
    <row r="675" spans="1:5" ht="15">
      <c r="A675" s="129"/>
      <c r="B675" s="278"/>
      <c r="C675" s="98"/>
      <c r="D675" s="98"/>
      <c r="E675" s="280"/>
    </row>
    <row r="676" spans="1:5" ht="15">
      <c r="A676" s="129"/>
      <c r="B676" s="278"/>
      <c r="C676" s="98"/>
      <c r="D676" s="98"/>
      <c r="E676" s="280"/>
    </row>
    <row r="677" spans="1:5" ht="15">
      <c r="A677" s="129"/>
      <c r="B677" s="278"/>
      <c r="C677" s="98"/>
      <c r="D677" s="98"/>
      <c r="E677" s="280"/>
    </row>
    <row r="678" spans="1:5" ht="15">
      <c r="A678" s="129"/>
      <c r="B678" s="278"/>
      <c r="C678" s="98"/>
      <c r="D678" s="98"/>
      <c r="E678" s="280"/>
    </row>
    <row r="679" spans="1:5" ht="15">
      <c r="A679" s="129"/>
      <c r="B679" s="278"/>
      <c r="C679" s="98"/>
      <c r="D679" s="98"/>
      <c r="E679" s="280"/>
    </row>
    <row r="680" spans="1:5" ht="15">
      <c r="A680" s="129"/>
      <c r="B680" s="278"/>
      <c r="C680" s="98"/>
      <c r="D680" s="98"/>
      <c r="E680" s="280"/>
    </row>
    <row r="681" spans="1:5" ht="15">
      <c r="A681" s="129"/>
      <c r="B681" s="278"/>
      <c r="C681" s="98"/>
      <c r="D681" s="98"/>
      <c r="E681" s="280"/>
    </row>
    <row r="682" spans="1:5" ht="15">
      <c r="A682" s="129"/>
      <c r="B682" s="278"/>
      <c r="C682" s="98"/>
      <c r="D682" s="98"/>
      <c r="E682" s="280"/>
    </row>
    <row r="683" spans="1:5" ht="15">
      <c r="A683" s="129"/>
      <c r="B683" s="278"/>
      <c r="C683" s="98"/>
      <c r="D683" s="98"/>
      <c r="E683" s="280"/>
    </row>
    <row r="684" spans="1:5" ht="15">
      <c r="A684" s="129"/>
      <c r="B684" s="278"/>
      <c r="C684" s="98"/>
      <c r="D684" s="98"/>
      <c r="E684" s="280"/>
    </row>
    <row r="685" spans="1:5" ht="15">
      <c r="A685" s="129"/>
      <c r="B685" s="278"/>
      <c r="C685" s="98"/>
      <c r="D685" s="98"/>
      <c r="E685" s="280"/>
    </row>
    <row r="686" spans="1:5" ht="15">
      <c r="A686" s="129"/>
      <c r="B686" s="278"/>
      <c r="C686" s="98"/>
      <c r="D686" s="98"/>
      <c r="E686" s="280"/>
    </row>
    <row r="687" spans="1:5" ht="15">
      <c r="A687" s="129"/>
      <c r="B687" s="278"/>
      <c r="C687" s="98"/>
      <c r="D687" s="98"/>
      <c r="E687" s="280"/>
    </row>
    <row r="688" spans="1:5" ht="15">
      <c r="A688" s="129"/>
      <c r="B688" s="278"/>
      <c r="C688" s="98"/>
      <c r="D688" s="98"/>
      <c r="E688" s="280"/>
    </row>
    <row r="689" spans="1:5" ht="15">
      <c r="A689" s="129"/>
      <c r="B689" s="278"/>
      <c r="C689" s="98"/>
      <c r="D689" s="98"/>
      <c r="E689" s="280"/>
    </row>
    <row r="690" spans="1:5" ht="15">
      <c r="A690" s="129"/>
      <c r="B690" s="278"/>
      <c r="C690" s="98"/>
      <c r="D690" s="98"/>
      <c r="E690" s="280"/>
    </row>
    <row r="691" spans="1:5" ht="15">
      <c r="A691" s="129"/>
      <c r="B691" s="278"/>
      <c r="C691" s="98"/>
      <c r="D691" s="98"/>
      <c r="E691" s="280"/>
    </row>
    <row r="692" spans="1:5" ht="15">
      <c r="A692" s="129"/>
      <c r="B692" s="278"/>
      <c r="C692" s="98"/>
      <c r="D692" s="98"/>
      <c r="E692" s="280"/>
    </row>
    <row r="693" spans="1:5" ht="15">
      <c r="A693" s="129"/>
      <c r="B693" s="278"/>
      <c r="C693" s="98"/>
      <c r="D693" s="98"/>
      <c r="E693" s="280"/>
    </row>
    <row r="694" spans="1:5" ht="15">
      <c r="A694" s="129"/>
      <c r="B694" s="278"/>
      <c r="C694" s="98"/>
      <c r="D694" s="98"/>
      <c r="E694" s="280"/>
    </row>
    <row r="695" spans="1:5" ht="15">
      <c r="A695" s="129"/>
      <c r="B695" s="278"/>
      <c r="C695" s="98"/>
      <c r="D695" s="98"/>
      <c r="E695" s="280"/>
    </row>
    <row r="696" spans="1:5" ht="15">
      <c r="A696" s="129"/>
      <c r="B696" s="278"/>
      <c r="C696" s="98"/>
      <c r="D696" s="98"/>
      <c r="E696" s="280"/>
    </row>
    <row r="697" spans="1:5" ht="15">
      <c r="A697" s="129"/>
      <c r="B697" s="278"/>
      <c r="C697" s="98"/>
      <c r="D697" s="98"/>
      <c r="E697" s="280"/>
    </row>
    <row r="698" spans="1:5" ht="15">
      <c r="A698" s="129"/>
      <c r="B698" s="278"/>
      <c r="C698" s="98"/>
      <c r="D698" s="98"/>
      <c r="E698" s="280"/>
    </row>
    <row r="699" spans="1:5" ht="15">
      <c r="A699" s="129"/>
      <c r="B699" s="278"/>
      <c r="C699" s="98"/>
      <c r="D699" s="98"/>
      <c r="E699" s="280"/>
    </row>
    <row r="700" spans="1:5" ht="15">
      <c r="A700" s="129"/>
      <c r="B700" s="278"/>
      <c r="C700" s="98"/>
      <c r="D700" s="98"/>
      <c r="E700" s="280"/>
    </row>
    <row r="701" spans="1:5" ht="15">
      <c r="A701" s="129"/>
      <c r="B701" s="278"/>
      <c r="C701" s="98"/>
      <c r="D701" s="98"/>
      <c r="E701" s="280"/>
    </row>
    <row r="702" spans="1:5" ht="15">
      <c r="A702" s="129"/>
      <c r="B702" s="278"/>
      <c r="C702" s="98"/>
      <c r="D702" s="98"/>
      <c r="E702" s="280"/>
    </row>
    <row r="703" spans="1:5" ht="15">
      <c r="A703" s="129"/>
      <c r="B703" s="278"/>
      <c r="C703" s="98"/>
      <c r="D703" s="98"/>
      <c r="E703" s="280"/>
    </row>
    <row r="704" spans="1:5" ht="15">
      <c r="A704" s="129"/>
      <c r="B704" s="278"/>
      <c r="C704" s="98"/>
      <c r="D704" s="98"/>
      <c r="E704" s="280"/>
    </row>
    <row r="705" spans="1:5" ht="15">
      <c r="A705" s="129"/>
      <c r="B705" s="278"/>
      <c r="C705" s="98"/>
      <c r="D705" s="98"/>
      <c r="E705" s="280"/>
    </row>
    <row r="706" spans="1:5" ht="15">
      <c r="A706" s="129"/>
      <c r="B706" s="278"/>
      <c r="C706" s="98"/>
      <c r="D706" s="98"/>
      <c r="E706" s="280"/>
    </row>
    <row r="707" spans="1:5" ht="15">
      <c r="A707" s="129"/>
      <c r="B707" s="278"/>
      <c r="C707" s="98"/>
      <c r="D707" s="98"/>
      <c r="E707" s="280"/>
    </row>
    <row r="708" spans="1:5" ht="15">
      <c r="A708" s="129"/>
      <c r="B708" s="278"/>
      <c r="C708" s="98"/>
      <c r="D708" s="98"/>
      <c r="E708" s="280"/>
    </row>
    <row r="709" spans="1:5" ht="15">
      <c r="A709" s="129"/>
      <c r="B709" s="278"/>
      <c r="C709" s="98"/>
      <c r="D709" s="98"/>
      <c r="E709" s="280"/>
    </row>
    <row r="710" spans="1:5" ht="15">
      <c r="A710" s="129"/>
      <c r="B710" s="278"/>
      <c r="C710" s="98"/>
      <c r="D710" s="98"/>
      <c r="E710" s="280"/>
    </row>
    <row r="711" spans="1:5" ht="15">
      <c r="A711" s="129"/>
      <c r="B711" s="278"/>
      <c r="C711" s="98"/>
      <c r="D711" s="98"/>
      <c r="E711" s="280"/>
    </row>
    <row r="712" spans="1:5" ht="15">
      <c r="A712" s="129"/>
      <c r="B712" s="278"/>
      <c r="C712" s="98"/>
      <c r="D712" s="98"/>
      <c r="E712" s="280"/>
    </row>
    <row r="713" spans="1:5" ht="15">
      <c r="A713" s="129"/>
      <c r="B713" s="278"/>
      <c r="C713" s="98"/>
      <c r="D713" s="98"/>
      <c r="E713" s="280"/>
    </row>
    <row r="714" spans="1:5" ht="15">
      <c r="A714" s="129"/>
      <c r="B714" s="278"/>
      <c r="C714" s="98"/>
      <c r="D714" s="98"/>
      <c r="E714" s="280"/>
    </row>
    <row r="715" spans="1:5" ht="15">
      <c r="A715" s="129"/>
      <c r="B715" s="278"/>
      <c r="C715" s="98"/>
      <c r="D715" s="98"/>
      <c r="E715" s="280"/>
    </row>
    <row r="716" spans="1:5" ht="15">
      <c r="A716" s="129"/>
      <c r="B716" s="278"/>
      <c r="C716" s="98"/>
      <c r="D716" s="98"/>
      <c r="E716" s="280"/>
    </row>
    <row r="717" spans="1:5" ht="15">
      <c r="A717" s="129"/>
      <c r="B717" s="278"/>
      <c r="C717" s="98"/>
      <c r="D717" s="98"/>
      <c r="E717" s="280"/>
    </row>
    <row r="718" spans="1:5" ht="15">
      <c r="A718" s="129"/>
      <c r="B718" s="278"/>
      <c r="C718" s="98"/>
      <c r="D718" s="98"/>
      <c r="E718" s="280"/>
    </row>
    <row r="719" spans="1:5" ht="15">
      <c r="A719" s="129"/>
      <c r="B719" s="278"/>
      <c r="C719" s="98"/>
      <c r="D719" s="98"/>
      <c r="E719" s="280"/>
    </row>
    <row r="720" spans="1:5" ht="15">
      <c r="A720" s="129"/>
      <c r="B720" s="278"/>
      <c r="C720" s="98"/>
      <c r="D720" s="98"/>
      <c r="E720" s="280"/>
    </row>
    <row r="721" spans="1:5" ht="15">
      <c r="A721" s="129"/>
      <c r="B721" s="278"/>
      <c r="C721" s="98"/>
      <c r="D721" s="98"/>
      <c r="E721" s="280"/>
    </row>
    <row r="722" spans="1:5" ht="15">
      <c r="A722" s="129"/>
      <c r="B722" s="278"/>
      <c r="C722" s="98"/>
      <c r="D722" s="98"/>
      <c r="E722" s="280"/>
    </row>
    <row r="723" spans="1:5" ht="15">
      <c r="A723" s="129"/>
      <c r="B723" s="278"/>
      <c r="C723" s="98"/>
      <c r="D723" s="98"/>
      <c r="E723" s="280"/>
    </row>
    <row r="724" spans="1:5" ht="15">
      <c r="A724" s="129"/>
      <c r="B724" s="278"/>
      <c r="C724" s="98"/>
      <c r="D724" s="98"/>
      <c r="E724" s="280"/>
    </row>
    <row r="725" spans="1:5" ht="15">
      <c r="A725" s="129"/>
      <c r="B725" s="278"/>
      <c r="C725" s="98"/>
      <c r="D725" s="98"/>
      <c r="E725" s="280"/>
    </row>
    <row r="726" spans="1:5" ht="15">
      <c r="A726" s="129"/>
      <c r="B726" s="278"/>
      <c r="C726" s="98"/>
      <c r="D726" s="98"/>
      <c r="E726" s="280"/>
    </row>
    <row r="727" spans="1:5" ht="15">
      <c r="A727" s="129"/>
      <c r="B727" s="278"/>
      <c r="C727" s="98"/>
      <c r="D727" s="98"/>
      <c r="E727" s="280"/>
    </row>
    <row r="728" spans="1:5" ht="15">
      <c r="A728" s="129"/>
      <c r="B728" s="278"/>
      <c r="C728" s="98"/>
      <c r="D728" s="98"/>
      <c r="E728" s="280"/>
    </row>
    <row r="729" spans="1:5" ht="15">
      <c r="A729" s="129"/>
      <c r="B729" s="278"/>
      <c r="C729" s="98"/>
      <c r="D729" s="98"/>
      <c r="E729" s="280"/>
    </row>
    <row r="730" spans="1:5" ht="15">
      <c r="A730" s="129"/>
      <c r="B730" s="278"/>
      <c r="C730" s="98"/>
      <c r="D730" s="98"/>
      <c r="E730" s="280"/>
    </row>
    <row r="731" spans="1:5" ht="15">
      <c r="A731" s="129"/>
      <c r="B731" s="278"/>
      <c r="C731" s="98"/>
      <c r="D731" s="98"/>
      <c r="E731" s="280"/>
    </row>
    <row r="732" spans="1:5" ht="15">
      <c r="A732" s="129"/>
      <c r="B732" s="278"/>
      <c r="C732" s="98"/>
      <c r="D732" s="98"/>
      <c r="E732" s="280"/>
    </row>
    <row r="733" spans="1:5" ht="15">
      <c r="A733" s="129"/>
      <c r="B733" s="278"/>
      <c r="C733" s="98"/>
      <c r="D733" s="98"/>
      <c r="E733" s="280"/>
    </row>
    <row r="734" spans="1:5" ht="15">
      <c r="A734" s="129"/>
      <c r="B734" s="278"/>
      <c r="C734" s="98"/>
      <c r="D734" s="98"/>
      <c r="E734" s="280"/>
    </row>
    <row r="735" spans="1:5" ht="15">
      <c r="A735" s="129"/>
      <c r="B735" s="278"/>
      <c r="C735" s="98"/>
      <c r="D735" s="98"/>
      <c r="E735" s="280"/>
    </row>
    <row r="736" spans="1:5" ht="15">
      <c r="A736" s="129"/>
      <c r="B736" s="278"/>
      <c r="C736" s="98"/>
      <c r="D736" s="98"/>
      <c r="E736" s="280"/>
    </row>
    <row r="737" spans="1:5" ht="15">
      <c r="A737" s="129"/>
      <c r="B737" s="278"/>
      <c r="C737" s="98"/>
      <c r="D737" s="98"/>
      <c r="E737" s="280"/>
    </row>
    <row r="738" spans="1:5" ht="15">
      <c r="A738" s="129"/>
      <c r="B738" s="278"/>
      <c r="C738" s="98"/>
      <c r="D738" s="98"/>
      <c r="E738" s="280"/>
    </row>
    <row r="739" spans="1:5" ht="15">
      <c r="A739" s="129"/>
      <c r="B739" s="278"/>
      <c r="C739" s="98"/>
      <c r="D739" s="98"/>
      <c r="E739" s="280"/>
    </row>
    <row r="740" spans="1:5" ht="15">
      <c r="A740" s="129"/>
      <c r="B740" s="278"/>
      <c r="C740" s="98"/>
      <c r="D740" s="98"/>
      <c r="E740" s="280"/>
    </row>
    <row r="741" spans="1:5" ht="15">
      <c r="A741" s="129"/>
      <c r="B741" s="278"/>
      <c r="C741" s="98"/>
      <c r="D741" s="98"/>
      <c r="E741" s="280"/>
    </row>
    <row r="742" spans="1:5" ht="15">
      <c r="A742" s="129"/>
      <c r="B742" s="278"/>
      <c r="C742" s="98"/>
      <c r="D742" s="98"/>
      <c r="E742" s="280"/>
    </row>
    <row r="743" spans="1:5" ht="15">
      <c r="A743" s="129"/>
      <c r="B743" s="278"/>
      <c r="C743" s="98"/>
      <c r="D743" s="98"/>
      <c r="E743" s="280"/>
    </row>
    <row r="744" spans="1:5" ht="15">
      <c r="A744" s="129"/>
      <c r="B744" s="278"/>
      <c r="C744" s="98"/>
      <c r="D744" s="98"/>
      <c r="E744" s="280"/>
    </row>
    <row r="745" spans="1:5" ht="15">
      <c r="A745" s="129"/>
      <c r="B745" s="278"/>
      <c r="C745" s="98"/>
      <c r="D745" s="98"/>
      <c r="E745" s="280"/>
    </row>
    <row r="746" spans="1:5" ht="15">
      <c r="A746" s="129"/>
      <c r="B746" s="278"/>
      <c r="C746" s="98"/>
      <c r="D746" s="98"/>
      <c r="E746" s="280"/>
    </row>
    <row r="747" spans="1:5" ht="15">
      <c r="A747" s="129"/>
      <c r="B747" s="278"/>
      <c r="C747" s="98"/>
      <c r="D747" s="98"/>
      <c r="E747" s="280"/>
    </row>
    <row r="748" spans="1:5" ht="15">
      <c r="A748" s="129"/>
      <c r="B748" s="278"/>
      <c r="C748" s="98"/>
      <c r="D748" s="98"/>
      <c r="E748" s="280"/>
    </row>
    <row r="749" spans="1:5" ht="15">
      <c r="A749" s="129"/>
      <c r="B749" s="278"/>
      <c r="C749" s="98"/>
      <c r="D749" s="98"/>
      <c r="E749" s="280"/>
    </row>
    <row r="750" spans="1:5" ht="15">
      <c r="A750" s="129"/>
      <c r="B750" s="278"/>
      <c r="C750" s="98"/>
      <c r="D750" s="98"/>
      <c r="E750" s="280"/>
    </row>
    <row r="751" spans="1:5" ht="15">
      <c r="A751" s="129"/>
      <c r="B751" s="278"/>
      <c r="C751" s="98"/>
      <c r="D751" s="98"/>
      <c r="E751" s="280"/>
    </row>
    <row r="752" spans="1:5" ht="15">
      <c r="A752" s="129"/>
      <c r="B752" s="278"/>
      <c r="C752" s="98"/>
      <c r="D752" s="98"/>
      <c r="E752" s="280"/>
    </row>
    <row r="753" spans="1:5" ht="15">
      <c r="A753" s="129"/>
      <c r="B753" s="278"/>
      <c r="C753" s="98"/>
      <c r="D753" s="98"/>
      <c r="E753" s="280"/>
    </row>
    <row r="754" spans="1:5" ht="15">
      <c r="A754" s="129"/>
      <c r="B754" s="278"/>
      <c r="C754" s="98"/>
      <c r="D754" s="98"/>
      <c r="E754" s="280"/>
    </row>
    <row r="755" spans="1:5" ht="15">
      <c r="A755" s="129"/>
      <c r="B755" s="278"/>
      <c r="C755" s="98"/>
      <c r="D755" s="98"/>
      <c r="E755" s="280"/>
    </row>
    <row r="756" spans="1:5" ht="15">
      <c r="A756" s="129"/>
      <c r="B756" s="278"/>
      <c r="C756" s="98"/>
      <c r="D756" s="98"/>
      <c r="E756" s="280"/>
    </row>
    <row r="757" spans="1:5" ht="15">
      <c r="A757" s="129"/>
      <c r="B757" s="278"/>
      <c r="C757" s="98"/>
      <c r="D757" s="98"/>
      <c r="E757" s="280"/>
    </row>
    <row r="758" spans="1:5" ht="15">
      <c r="A758" s="129"/>
      <c r="B758" s="278"/>
      <c r="C758" s="98"/>
      <c r="D758" s="98"/>
      <c r="E758" s="280"/>
    </row>
    <row r="759" spans="1:5" ht="15">
      <c r="A759" s="129"/>
      <c r="B759" s="278"/>
      <c r="C759" s="98"/>
      <c r="D759" s="98"/>
      <c r="E759" s="280"/>
    </row>
    <row r="760" spans="1:5" ht="15">
      <c r="A760" s="129"/>
      <c r="B760" s="278"/>
      <c r="C760" s="98"/>
      <c r="D760" s="98"/>
      <c r="E760" s="280"/>
    </row>
    <row r="761" spans="1:5" ht="15">
      <c r="A761" s="129"/>
      <c r="B761" s="278"/>
      <c r="C761" s="98"/>
      <c r="D761" s="98"/>
      <c r="E761" s="280"/>
    </row>
    <row r="762" spans="1:5" ht="15">
      <c r="A762" s="129"/>
      <c r="B762" s="278"/>
      <c r="C762" s="98"/>
      <c r="D762" s="98"/>
      <c r="E762" s="280"/>
    </row>
    <row r="763" spans="1:5" ht="15">
      <c r="A763" s="129"/>
      <c r="B763" s="278"/>
      <c r="C763" s="98"/>
      <c r="D763" s="98"/>
      <c r="E763" s="280"/>
    </row>
    <row r="764" spans="1:5" ht="15">
      <c r="A764" s="129"/>
      <c r="B764" s="278"/>
      <c r="C764" s="98"/>
      <c r="D764" s="98"/>
      <c r="E764" s="280"/>
    </row>
    <row r="765" spans="1:5" ht="15">
      <c r="A765" s="129"/>
      <c r="B765" s="278"/>
      <c r="C765" s="98"/>
      <c r="D765" s="98"/>
      <c r="E765" s="280"/>
    </row>
    <row r="766" spans="1:5" ht="15">
      <c r="A766" s="129"/>
      <c r="B766" s="278"/>
      <c r="C766" s="98"/>
      <c r="D766" s="98"/>
      <c r="E766" s="280"/>
    </row>
    <row r="767" spans="1:5" ht="15">
      <c r="A767" s="129"/>
      <c r="B767" s="278"/>
      <c r="C767" s="98"/>
      <c r="D767" s="98"/>
      <c r="E767" s="280"/>
    </row>
    <row r="768" spans="1:5" ht="15">
      <c r="A768" s="129"/>
      <c r="B768" s="278"/>
      <c r="C768" s="98"/>
      <c r="D768" s="98"/>
      <c r="E768" s="280"/>
    </row>
    <row r="769" spans="1:5" ht="15">
      <c r="A769" s="129"/>
      <c r="B769" s="278"/>
      <c r="C769" s="98"/>
      <c r="D769" s="98"/>
      <c r="E769" s="280"/>
    </row>
    <row r="770" spans="1:5" ht="15">
      <c r="A770" s="129"/>
      <c r="B770" s="278"/>
      <c r="C770" s="98"/>
      <c r="D770" s="98"/>
      <c r="E770" s="280"/>
    </row>
    <row r="771" spans="1:5" ht="15">
      <c r="A771" s="129"/>
      <c r="B771" s="278"/>
      <c r="C771" s="98"/>
      <c r="D771" s="98"/>
      <c r="E771" s="280"/>
    </row>
    <row r="772" spans="1:5" ht="15">
      <c r="A772" s="129"/>
      <c r="B772" s="278"/>
      <c r="C772" s="98"/>
      <c r="D772" s="98"/>
      <c r="E772" s="280"/>
    </row>
    <row r="773" spans="1:5" ht="15">
      <c r="A773" s="129"/>
      <c r="B773" s="278"/>
      <c r="C773" s="98"/>
      <c r="D773" s="98"/>
      <c r="E773" s="280"/>
    </row>
    <row r="774" spans="1:5" ht="15">
      <c r="A774" s="129"/>
      <c r="B774" s="278"/>
      <c r="C774" s="98"/>
      <c r="D774" s="98"/>
      <c r="E774" s="280"/>
    </row>
    <row r="775" spans="1:5" ht="15">
      <c r="A775" s="129"/>
      <c r="B775" s="278"/>
      <c r="C775" s="98"/>
      <c r="D775" s="98"/>
      <c r="E775" s="280"/>
    </row>
    <row r="776" spans="1:5" ht="15">
      <c r="A776" s="129"/>
      <c r="B776" s="278"/>
      <c r="C776" s="98"/>
      <c r="D776" s="98"/>
      <c r="E776" s="280"/>
    </row>
    <row r="777" spans="1:5" ht="15">
      <c r="A777" s="129"/>
      <c r="B777" s="278"/>
      <c r="C777" s="98"/>
      <c r="D777" s="98"/>
      <c r="E777" s="280"/>
    </row>
    <row r="778" spans="1:5" ht="15">
      <c r="A778" s="129"/>
      <c r="B778" s="278"/>
      <c r="C778" s="98"/>
      <c r="D778" s="98"/>
      <c r="E778" s="280"/>
    </row>
    <row r="779" spans="1:5" ht="15">
      <c r="A779" s="129"/>
      <c r="B779" s="278"/>
      <c r="C779" s="98"/>
      <c r="D779" s="98"/>
      <c r="E779" s="280"/>
    </row>
    <row r="780" spans="1:5" ht="15">
      <c r="A780" s="129"/>
      <c r="B780" s="278"/>
      <c r="C780" s="98"/>
      <c r="D780" s="98"/>
      <c r="E780" s="280"/>
    </row>
    <row r="781" spans="1:5" ht="15">
      <c r="A781" s="129"/>
      <c r="B781" s="278"/>
      <c r="C781" s="98"/>
      <c r="D781" s="98"/>
      <c r="E781" s="280"/>
    </row>
    <row r="782" spans="1:5" ht="15">
      <c r="A782" s="129"/>
      <c r="B782" s="278"/>
      <c r="C782" s="98"/>
      <c r="D782" s="98"/>
      <c r="E782" s="280"/>
    </row>
    <row r="783" spans="1:5" ht="15">
      <c r="A783" s="129"/>
      <c r="B783" s="278"/>
      <c r="C783" s="98"/>
      <c r="D783" s="98"/>
      <c r="E783" s="280"/>
    </row>
    <row r="784" spans="1:5" ht="15">
      <c r="A784" s="129"/>
      <c r="B784" s="278"/>
      <c r="C784" s="98"/>
      <c r="D784" s="98"/>
      <c r="E784" s="280"/>
    </row>
    <row r="785" spans="1:5" ht="15">
      <c r="A785" s="129"/>
      <c r="B785" s="278"/>
      <c r="C785" s="98"/>
      <c r="D785" s="98"/>
      <c r="E785" s="280"/>
    </row>
    <row r="786" spans="1:5" ht="15">
      <c r="A786" s="129"/>
      <c r="B786" s="278"/>
      <c r="C786" s="98"/>
      <c r="D786" s="98"/>
      <c r="E786" s="280"/>
    </row>
    <row r="787" spans="1:5" ht="15">
      <c r="A787" s="129"/>
      <c r="B787" s="278"/>
      <c r="C787" s="98"/>
      <c r="D787" s="98"/>
      <c r="E787" s="280"/>
    </row>
    <row r="788" spans="1:5" ht="15">
      <c r="A788" s="129"/>
      <c r="B788" s="278"/>
      <c r="C788" s="98"/>
      <c r="D788" s="98"/>
      <c r="E788" s="280"/>
    </row>
    <row r="789" spans="1:5" ht="15">
      <c r="A789" s="129"/>
      <c r="B789" s="278"/>
      <c r="C789" s="98"/>
      <c r="D789" s="98"/>
      <c r="E789" s="280"/>
    </row>
    <row r="790" spans="1:5" ht="15">
      <c r="A790" s="129"/>
      <c r="B790" s="278"/>
      <c r="C790" s="98"/>
      <c r="D790" s="98"/>
      <c r="E790" s="280"/>
    </row>
    <row r="791" spans="1:5" ht="15">
      <c r="A791" s="129"/>
      <c r="B791" s="278"/>
      <c r="C791" s="98"/>
      <c r="D791" s="98"/>
      <c r="E791" s="280"/>
    </row>
    <row r="792" spans="1:5" ht="15">
      <c r="A792" s="129"/>
      <c r="B792" s="278"/>
      <c r="C792" s="98"/>
      <c r="D792" s="98"/>
      <c r="E792" s="280"/>
    </row>
    <row r="793" spans="1:5" ht="15">
      <c r="A793" s="129"/>
      <c r="B793" s="278"/>
      <c r="C793" s="98"/>
      <c r="D793" s="98"/>
      <c r="E793" s="280"/>
    </row>
    <row r="794" spans="1:5" ht="15">
      <c r="A794" s="129"/>
      <c r="B794" s="278"/>
      <c r="C794" s="98"/>
      <c r="D794" s="98"/>
      <c r="E794" s="280"/>
    </row>
    <row r="795" spans="1:5" ht="15">
      <c r="A795" s="129"/>
      <c r="B795" s="278"/>
      <c r="C795" s="98"/>
      <c r="D795" s="98"/>
      <c r="E795" s="280"/>
    </row>
    <row r="796" spans="1:5" ht="15">
      <c r="A796" s="129"/>
      <c r="B796" s="278"/>
      <c r="C796" s="98"/>
      <c r="D796" s="98"/>
      <c r="E796" s="280"/>
    </row>
    <row r="797" spans="1:5" ht="15">
      <c r="A797" s="129"/>
      <c r="B797" s="278"/>
      <c r="C797" s="98"/>
      <c r="D797" s="98"/>
      <c r="E797" s="280"/>
    </row>
    <row r="798" spans="1:5" ht="15">
      <c r="A798" s="129"/>
      <c r="B798" s="278"/>
      <c r="C798" s="98"/>
      <c r="D798" s="98"/>
      <c r="E798" s="280"/>
    </row>
    <row r="799" spans="1:5" ht="15">
      <c r="A799" s="129"/>
      <c r="B799" s="278"/>
      <c r="C799" s="98"/>
      <c r="D799" s="98"/>
      <c r="E799" s="280"/>
    </row>
    <row r="800" spans="1:5" ht="15">
      <c r="A800" s="129"/>
      <c r="B800" s="278"/>
      <c r="C800" s="98"/>
      <c r="D800" s="98"/>
      <c r="E800" s="280"/>
    </row>
    <row r="801" spans="1:5" ht="15">
      <c r="A801" s="129"/>
      <c r="B801" s="278"/>
      <c r="C801" s="98"/>
      <c r="D801" s="98"/>
      <c r="E801" s="280"/>
    </row>
    <row r="802" spans="1:5" ht="15">
      <c r="A802" s="129"/>
      <c r="B802" s="278"/>
      <c r="C802" s="98"/>
      <c r="D802" s="98"/>
      <c r="E802" s="280"/>
    </row>
    <row r="803" spans="1:5" ht="15">
      <c r="A803" s="129"/>
      <c r="B803" s="278"/>
      <c r="C803" s="98"/>
      <c r="D803" s="98"/>
      <c r="E803" s="280"/>
    </row>
    <row r="804" spans="1:5" ht="15">
      <c r="A804" s="129"/>
      <c r="B804" s="278"/>
      <c r="C804" s="98"/>
      <c r="D804" s="98"/>
      <c r="E804" s="280"/>
    </row>
    <row r="805" spans="1:5" ht="15">
      <c r="A805" s="129"/>
      <c r="B805" s="278"/>
      <c r="C805" s="98"/>
      <c r="D805" s="98"/>
      <c r="E805" s="280"/>
    </row>
    <row r="806" spans="1:5" ht="15">
      <c r="A806" s="129"/>
      <c r="B806" s="278"/>
      <c r="C806" s="98"/>
      <c r="D806" s="98"/>
      <c r="E806" s="280"/>
    </row>
    <row r="807" spans="1:5" ht="15">
      <c r="A807" s="129"/>
      <c r="B807" s="278"/>
      <c r="C807" s="98"/>
      <c r="D807" s="98"/>
      <c r="E807" s="280"/>
    </row>
    <row r="808" spans="1:5" ht="15">
      <c r="A808" s="129"/>
      <c r="B808" s="278"/>
      <c r="C808" s="98"/>
      <c r="D808" s="98"/>
      <c r="E808" s="280"/>
    </row>
    <row r="809" spans="1:5" ht="15">
      <c r="A809" s="129"/>
      <c r="B809" s="278"/>
      <c r="C809" s="98"/>
      <c r="D809" s="98"/>
      <c r="E809" s="280"/>
    </row>
    <row r="810" spans="1:5" ht="15">
      <c r="A810" s="129"/>
      <c r="B810" s="278"/>
      <c r="C810" s="98"/>
      <c r="D810" s="98"/>
      <c r="E810" s="280"/>
    </row>
    <row r="811" spans="1:5" ht="15">
      <c r="A811" s="129"/>
      <c r="B811" s="278"/>
      <c r="C811" s="98"/>
      <c r="D811" s="98"/>
      <c r="E811" s="280"/>
    </row>
    <row r="812" spans="1:5" ht="15">
      <c r="A812" s="129"/>
      <c r="B812" s="278"/>
      <c r="C812" s="98"/>
      <c r="D812" s="98"/>
      <c r="E812" s="280"/>
    </row>
    <row r="813" spans="1:5" ht="15">
      <c r="A813" s="129"/>
      <c r="B813" s="278"/>
      <c r="C813" s="98"/>
      <c r="D813" s="98"/>
      <c r="E813" s="280"/>
    </row>
    <row r="814" spans="1:5" ht="15">
      <c r="A814" s="129"/>
      <c r="B814" s="278"/>
      <c r="C814" s="98"/>
      <c r="D814" s="98"/>
      <c r="E814" s="280"/>
    </row>
    <row r="815" spans="1:5" ht="15">
      <c r="A815" s="129"/>
      <c r="B815" s="278"/>
      <c r="C815" s="98"/>
      <c r="D815" s="98"/>
      <c r="E815" s="280"/>
    </row>
    <row r="816" spans="1:5" ht="15">
      <c r="A816" s="129"/>
      <c r="B816" s="278"/>
      <c r="C816" s="98"/>
      <c r="D816" s="98"/>
      <c r="E816" s="280"/>
    </row>
    <row r="817" spans="1:5" ht="15">
      <c r="A817" s="129"/>
      <c r="B817" s="278"/>
      <c r="C817" s="98"/>
      <c r="D817" s="98"/>
      <c r="E817" s="280"/>
    </row>
    <row r="818" spans="1:5" ht="15">
      <c r="A818" s="129"/>
      <c r="B818" s="278"/>
      <c r="C818" s="98"/>
      <c r="D818" s="98"/>
      <c r="E818" s="280"/>
    </row>
    <row r="819" spans="1:5" ht="15">
      <c r="A819" s="129"/>
      <c r="B819" s="278"/>
      <c r="C819" s="98"/>
      <c r="D819" s="98"/>
      <c r="E819" s="280"/>
    </row>
    <row r="820" spans="1:5" ht="15">
      <c r="A820" s="129"/>
      <c r="B820" s="278"/>
      <c r="C820" s="98"/>
      <c r="D820" s="98"/>
      <c r="E820" s="280"/>
    </row>
    <row r="821" spans="1:5" ht="15">
      <c r="A821" s="129"/>
      <c r="B821" s="278"/>
      <c r="C821" s="98"/>
      <c r="D821" s="98"/>
      <c r="E821" s="280"/>
    </row>
    <row r="822" spans="1:5" ht="15">
      <c r="A822" s="129"/>
      <c r="B822" s="278"/>
      <c r="C822" s="98"/>
      <c r="D822" s="98"/>
      <c r="E822" s="280"/>
    </row>
    <row r="823" spans="1:5" ht="15">
      <c r="A823" s="129"/>
      <c r="B823" s="278"/>
      <c r="C823" s="98"/>
      <c r="D823" s="98"/>
      <c r="E823" s="280"/>
    </row>
    <row r="824" spans="1:5" ht="15">
      <c r="A824" s="129"/>
      <c r="B824" s="278"/>
      <c r="C824" s="98"/>
      <c r="D824" s="98"/>
      <c r="E824" s="280"/>
    </row>
    <row r="825" spans="1:5" ht="15">
      <c r="A825" s="129"/>
      <c r="B825" s="278"/>
      <c r="C825" s="98"/>
      <c r="D825" s="98"/>
      <c r="E825" s="280"/>
    </row>
    <row r="826" spans="1:5" ht="15">
      <c r="A826" s="129"/>
      <c r="B826" s="278"/>
      <c r="C826" s="98"/>
      <c r="D826" s="98"/>
      <c r="E826" s="280"/>
    </row>
    <row r="827" spans="1:5" ht="15">
      <c r="A827" s="129"/>
      <c r="B827" s="278"/>
      <c r="C827" s="98"/>
      <c r="D827" s="98"/>
      <c r="E827" s="280"/>
    </row>
    <row r="828" spans="1:5" ht="15">
      <c r="A828" s="129"/>
      <c r="B828" s="278"/>
      <c r="C828" s="98"/>
      <c r="D828" s="98"/>
      <c r="E828" s="280"/>
    </row>
    <row r="829" spans="1:5" ht="15">
      <c r="A829" s="129"/>
      <c r="B829" s="278"/>
      <c r="C829" s="98"/>
      <c r="D829" s="98"/>
      <c r="E829" s="280"/>
    </row>
    <row r="830" spans="1:5" ht="15">
      <c r="A830" s="129"/>
      <c r="B830" s="278"/>
      <c r="C830" s="98"/>
      <c r="D830" s="98"/>
      <c r="E830" s="280"/>
    </row>
    <row r="831" spans="1:5" ht="15">
      <c r="A831" s="129"/>
      <c r="B831" s="278"/>
      <c r="C831" s="98"/>
      <c r="D831" s="98"/>
      <c r="E831" s="280"/>
    </row>
    <row r="832" spans="1:5" ht="15">
      <c r="A832" s="129"/>
      <c r="B832" s="278"/>
      <c r="C832" s="98"/>
      <c r="D832" s="98"/>
      <c r="E832" s="280"/>
    </row>
    <row r="833" spans="1:5" ht="15">
      <c r="A833" s="129"/>
      <c r="B833" s="278"/>
      <c r="C833" s="98"/>
      <c r="D833" s="98"/>
      <c r="E833" s="280"/>
    </row>
    <row r="834" spans="1:5" ht="15">
      <c r="A834" s="129"/>
      <c r="B834" s="278"/>
      <c r="C834" s="98"/>
      <c r="D834" s="98"/>
      <c r="E834" s="280"/>
    </row>
    <row r="835" spans="1:5" ht="15">
      <c r="A835" s="129"/>
      <c r="B835" s="278"/>
      <c r="C835" s="98"/>
      <c r="D835" s="98"/>
      <c r="E835" s="280"/>
    </row>
    <row r="836" spans="1:5" ht="15">
      <c r="A836" s="129"/>
      <c r="B836" s="278"/>
      <c r="C836" s="98"/>
      <c r="D836" s="98"/>
      <c r="E836" s="280"/>
    </row>
    <row r="837" spans="1:5" ht="15">
      <c r="A837" s="129"/>
      <c r="B837" s="278"/>
      <c r="C837" s="98"/>
      <c r="D837" s="98"/>
      <c r="E837" s="280"/>
    </row>
    <row r="838" spans="1:5" ht="15">
      <c r="A838" s="129"/>
      <c r="B838" s="278"/>
      <c r="C838" s="98"/>
      <c r="D838" s="98"/>
      <c r="E838" s="280"/>
    </row>
    <row r="839" spans="1:5" ht="15">
      <c r="A839" s="129"/>
      <c r="B839" s="278"/>
      <c r="C839" s="98"/>
      <c r="D839" s="98"/>
      <c r="E839" s="280"/>
    </row>
    <row r="840" spans="1:5" ht="15">
      <c r="A840" s="129"/>
      <c r="B840" s="278"/>
      <c r="C840" s="98"/>
      <c r="D840" s="98"/>
      <c r="E840" s="280"/>
    </row>
    <row r="841" spans="1:5" ht="15">
      <c r="A841" s="129"/>
      <c r="B841" s="278"/>
      <c r="C841" s="98"/>
      <c r="D841" s="98"/>
      <c r="E841" s="280"/>
    </row>
    <row r="842" spans="1:5" ht="15">
      <c r="A842" s="129"/>
      <c r="B842" s="278"/>
      <c r="C842" s="98"/>
      <c r="D842" s="98"/>
      <c r="E842" s="280"/>
    </row>
    <row r="843" spans="1:5" ht="15">
      <c r="A843" s="129"/>
      <c r="B843" s="278"/>
      <c r="C843" s="98"/>
      <c r="D843" s="98"/>
      <c r="E843" s="280"/>
    </row>
    <row r="844" spans="1:5" ht="15">
      <c r="A844" s="129"/>
      <c r="B844" s="278"/>
      <c r="C844" s="98"/>
      <c r="D844" s="98"/>
      <c r="E844" s="280"/>
    </row>
    <row r="845" spans="1:5" ht="15">
      <c r="A845" s="129"/>
      <c r="B845" s="278"/>
      <c r="C845" s="98"/>
      <c r="D845" s="98"/>
      <c r="E845" s="280"/>
    </row>
    <row r="846" spans="1:5" ht="15">
      <c r="A846" s="129"/>
      <c r="B846" s="278"/>
      <c r="C846" s="98"/>
      <c r="D846" s="98"/>
      <c r="E846" s="280"/>
    </row>
    <row r="847" spans="1:5" ht="15">
      <c r="A847" s="129"/>
      <c r="B847" s="278"/>
      <c r="C847" s="98"/>
      <c r="D847" s="98"/>
      <c r="E847" s="280"/>
    </row>
    <row r="848" spans="1:5" ht="15">
      <c r="A848" s="129"/>
      <c r="B848" s="278"/>
      <c r="C848" s="98"/>
      <c r="D848" s="98"/>
      <c r="E848" s="280"/>
    </row>
    <row r="849" spans="1:5" ht="15">
      <c r="A849" s="129"/>
      <c r="B849" s="278"/>
      <c r="C849" s="98"/>
      <c r="D849" s="98"/>
      <c r="E849" s="280"/>
    </row>
    <row r="850" spans="1:5" ht="15">
      <c r="A850" s="129"/>
      <c r="B850" s="278"/>
      <c r="C850" s="98"/>
      <c r="D850" s="98"/>
      <c r="E850" s="280"/>
    </row>
    <row r="851" spans="1:5" ht="15">
      <c r="A851" s="129"/>
      <c r="B851" s="278"/>
      <c r="C851" s="98"/>
      <c r="D851" s="98"/>
      <c r="E851" s="280"/>
    </row>
    <row r="852" spans="1:5" ht="15">
      <c r="A852" s="129"/>
      <c r="B852" s="278"/>
      <c r="C852" s="98"/>
      <c r="D852" s="98"/>
      <c r="E852" s="280"/>
    </row>
    <row r="853" spans="1:5" ht="15">
      <c r="A853" s="129"/>
      <c r="B853" s="278"/>
      <c r="C853" s="98"/>
      <c r="D853" s="98"/>
      <c r="E853" s="280"/>
    </row>
    <row r="854" spans="1:5" ht="15">
      <c r="A854" s="129"/>
      <c r="B854" s="278"/>
      <c r="C854" s="98"/>
      <c r="D854" s="98"/>
      <c r="E854" s="280"/>
    </row>
    <row r="855" spans="1:5" ht="15">
      <c r="A855" s="129"/>
      <c r="B855" s="278"/>
      <c r="C855" s="98"/>
      <c r="D855" s="98"/>
      <c r="E855" s="280"/>
    </row>
    <row r="856" spans="1:5" ht="15">
      <c r="A856" s="129"/>
      <c r="B856" s="278"/>
      <c r="C856" s="98"/>
      <c r="D856" s="98"/>
      <c r="E856" s="280"/>
    </row>
    <row r="857" spans="1:5" ht="15">
      <c r="A857" s="129"/>
      <c r="B857" s="278"/>
      <c r="C857" s="98"/>
      <c r="D857" s="98"/>
      <c r="E857" s="280"/>
    </row>
    <row r="858" spans="1:5" ht="15">
      <c r="A858" s="129"/>
      <c r="B858" s="278"/>
      <c r="C858" s="98"/>
      <c r="D858" s="98"/>
      <c r="E858" s="280"/>
    </row>
    <row r="859" spans="1:5" ht="15">
      <c r="A859" s="129"/>
      <c r="B859" s="278"/>
      <c r="C859" s="98"/>
      <c r="D859" s="98"/>
      <c r="E859" s="280"/>
    </row>
    <row r="860" spans="1:5" ht="15">
      <c r="A860" s="129"/>
      <c r="B860" s="278"/>
      <c r="C860" s="98"/>
      <c r="D860" s="98"/>
      <c r="E860" s="280"/>
    </row>
    <row r="861" spans="1:5" ht="15">
      <c r="A861" s="129"/>
      <c r="B861" s="278"/>
      <c r="C861" s="98"/>
      <c r="D861" s="98"/>
      <c r="E861" s="280"/>
    </row>
    <row r="862" spans="1:5" ht="15">
      <c r="A862" s="129"/>
      <c r="B862" s="278"/>
      <c r="C862" s="98"/>
      <c r="D862" s="98"/>
      <c r="E862" s="280"/>
    </row>
    <row r="863" spans="1:5" ht="15">
      <c r="A863" s="129"/>
      <c r="B863" s="278"/>
      <c r="C863" s="98"/>
      <c r="D863" s="98"/>
      <c r="E863" s="280"/>
    </row>
    <row r="864" spans="1:5" ht="15">
      <c r="A864" s="129"/>
      <c r="B864" s="278"/>
      <c r="C864" s="98"/>
      <c r="D864" s="98"/>
      <c r="E864" s="280"/>
    </row>
    <row r="865" spans="1:5" ht="15">
      <c r="A865" s="129"/>
      <c r="B865" s="278"/>
      <c r="C865" s="98"/>
      <c r="D865" s="98"/>
      <c r="E865" s="280"/>
    </row>
    <row r="866" spans="1:5" ht="15">
      <c r="A866" s="129"/>
      <c r="B866" s="278"/>
      <c r="C866" s="98"/>
      <c r="D866" s="98"/>
      <c r="E866" s="280"/>
    </row>
    <row r="867" spans="1:5" ht="15">
      <c r="A867" s="129"/>
      <c r="B867" s="278"/>
      <c r="C867" s="98"/>
      <c r="D867" s="98"/>
      <c r="E867" s="280"/>
    </row>
    <row r="868" spans="1:5" ht="15">
      <c r="A868" s="129"/>
      <c r="B868" s="278"/>
      <c r="C868" s="98"/>
      <c r="D868" s="98"/>
      <c r="E868" s="280"/>
    </row>
    <row r="869" spans="1:5" ht="15">
      <c r="A869" s="129"/>
      <c r="B869" s="278"/>
      <c r="C869" s="98"/>
      <c r="D869" s="98"/>
      <c r="E869" s="280"/>
    </row>
    <row r="870" spans="1:5" ht="15">
      <c r="A870" s="129"/>
      <c r="B870" s="278"/>
      <c r="C870" s="98"/>
      <c r="D870" s="98"/>
      <c r="E870" s="280"/>
    </row>
    <row r="871" spans="1:5" ht="15">
      <c r="A871" s="129"/>
      <c r="B871" s="278"/>
      <c r="C871" s="98"/>
      <c r="D871" s="98"/>
      <c r="E871" s="280"/>
    </row>
    <row r="872" spans="1:5" ht="15">
      <c r="A872" s="129"/>
      <c r="B872" s="278"/>
      <c r="C872" s="98"/>
      <c r="D872" s="98"/>
      <c r="E872" s="280"/>
    </row>
    <row r="873" spans="1:5" ht="15">
      <c r="A873" s="129"/>
      <c r="B873" s="278"/>
      <c r="C873" s="98"/>
      <c r="D873" s="98"/>
      <c r="E873" s="280"/>
    </row>
    <row r="874" spans="1:5" ht="15">
      <c r="A874" s="129"/>
      <c r="B874" s="278"/>
      <c r="C874" s="98"/>
      <c r="D874" s="98"/>
      <c r="E874" s="280"/>
    </row>
    <row r="875" spans="1:5" ht="15">
      <c r="A875" s="129"/>
      <c r="B875" s="278"/>
      <c r="C875" s="98"/>
      <c r="D875" s="98"/>
      <c r="E875" s="280"/>
    </row>
    <row r="876" spans="1:5" ht="15">
      <c r="A876" s="129"/>
      <c r="B876" s="278"/>
      <c r="C876" s="98"/>
      <c r="D876" s="98"/>
      <c r="E876" s="280"/>
    </row>
    <row r="877" spans="1:5" ht="15">
      <c r="A877" s="129"/>
      <c r="B877" s="278"/>
      <c r="C877" s="98"/>
      <c r="D877" s="98"/>
      <c r="E877" s="280"/>
    </row>
    <row r="878" spans="1:5" ht="15">
      <c r="A878" s="129"/>
      <c r="B878" s="278"/>
      <c r="C878" s="98"/>
      <c r="D878" s="98"/>
      <c r="E878" s="280"/>
    </row>
    <row r="879" spans="1:5" ht="15">
      <c r="A879" s="129"/>
      <c r="B879" s="278"/>
      <c r="C879" s="98"/>
      <c r="D879" s="98"/>
      <c r="E879" s="280"/>
    </row>
    <row r="880" spans="1:5" ht="15">
      <c r="A880" s="129"/>
      <c r="B880" s="278"/>
      <c r="C880" s="98"/>
      <c r="D880" s="98"/>
      <c r="E880" s="280"/>
    </row>
    <row r="881" spans="1:5" ht="15">
      <c r="A881" s="129"/>
      <c r="B881" s="278"/>
      <c r="C881" s="98"/>
      <c r="D881" s="98"/>
      <c r="E881" s="280"/>
    </row>
    <row r="882" spans="1:5" ht="15">
      <c r="A882" s="129"/>
      <c r="B882" s="278"/>
      <c r="C882" s="98"/>
      <c r="D882" s="98"/>
      <c r="E882" s="280"/>
    </row>
    <row r="883" spans="1:5" ht="15">
      <c r="A883" s="129"/>
      <c r="B883" s="278"/>
      <c r="C883" s="98"/>
      <c r="D883" s="98"/>
      <c r="E883" s="280"/>
    </row>
    <row r="884" spans="1:5" ht="15">
      <c r="A884" s="129"/>
      <c r="B884" s="278"/>
      <c r="C884" s="98"/>
      <c r="D884" s="98"/>
      <c r="E884" s="280"/>
    </row>
    <row r="885" spans="1:5" ht="15">
      <c r="A885" s="129"/>
      <c r="B885" s="278"/>
      <c r="C885" s="98"/>
      <c r="D885" s="98"/>
      <c r="E885" s="280"/>
    </row>
    <row r="886" spans="1:5" ht="15">
      <c r="A886" s="129"/>
      <c r="B886" s="278"/>
      <c r="C886" s="98"/>
      <c r="D886" s="98"/>
      <c r="E886" s="280"/>
    </row>
    <row r="887" spans="1:5" ht="15">
      <c r="A887" s="129"/>
      <c r="B887" s="278"/>
      <c r="C887" s="98"/>
      <c r="D887" s="98"/>
      <c r="E887" s="280"/>
    </row>
    <row r="888" spans="1:5" ht="15">
      <c r="A888" s="129"/>
      <c r="B888" s="278"/>
      <c r="C888" s="98"/>
      <c r="D888" s="98"/>
      <c r="E888" s="280"/>
    </row>
    <row r="889" spans="1:5" ht="15">
      <c r="A889" s="129"/>
      <c r="B889" s="278"/>
      <c r="C889" s="98"/>
      <c r="D889" s="98"/>
      <c r="E889" s="280"/>
    </row>
    <row r="890" spans="1:5" ht="15">
      <c r="A890" s="129"/>
      <c r="B890" s="278"/>
      <c r="C890" s="98"/>
      <c r="D890" s="98"/>
      <c r="E890" s="280"/>
    </row>
    <row r="891" spans="1:5" ht="15">
      <c r="A891" s="129"/>
      <c r="B891" s="278"/>
      <c r="C891" s="98"/>
      <c r="D891" s="98"/>
      <c r="E891" s="280"/>
    </row>
    <row r="892" spans="1:5" ht="15">
      <c r="A892" s="129"/>
      <c r="B892" s="278"/>
      <c r="C892" s="98"/>
      <c r="D892" s="98"/>
      <c r="E892" s="280"/>
    </row>
    <row r="893" spans="1:5" ht="15">
      <c r="A893" s="129"/>
      <c r="B893" s="278"/>
      <c r="C893" s="98"/>
      <c r="D893" s="98"/>
      <c r="E893" s="280"/>
    </row>
    <row r="894" spans="1:5" ht="15">
      <c r="A894" s="129"/>
      <c r="B894" s="278"/>
      <c r="C894" s="98"/>
      <c r="D894" s="98"/>
      <c r="E894" s="280"/>
    </row>
    <row r="895" spans="1:5" ht="15">
      <c r="A895" s="129"/>
      <c r="B895" s="278"/>
      <c r="C895" s="98"/>
      <c r="D895" s="98"/>
      <c r="E895" s="280"/>
    </row>
    <row r="896" spans="1:5" ht="15">
      <c r="A896" s="129"/>
      <c r="B896" s="278"/>
      <c r="C896" s="98"/>
      <c r="D896" s="98"/>
      <c r="E896" s="280"/>
    </row>
    <row r="897" spans="1:5" ht="15">
      <c r="A897" s="129"/>
      <c r="B897" s="278"/>
      <c r="C897" s="98"/>
      <c r="D897" s="98"/>
      <c r="E897" s="280"/>
    </row>
    <row r="898" spans="1:5" ht="15">
      <c r="A898" s="129"/>
      <c r="B898" s="278"/>
      <c r="C898" s="98"/>
      <c r="D898" s="98"/>
      <c r="E898" s="280"/>
    </row>
    <row r="899" spans="1:5" ht="15">
      <c r="A899" s="129"/>
      <c r="B899" s="278"/>
      <c r="C899" s="98"/>
      <c r="D899" s="98"/>
      <c r="E899" s="280"/>
    </row>
    <row r="900" spans="1:5" ht="15">
      <c r="A900" s="129"/>
      <c r="B900" s="278"/>
      <c r="C900" s="98"/>
      <c r="D900" s="98"/>
      <c r="E900" s="280"/>
    </row>
    <row r="901" spans="1:5" ht="15">
      <c r="A901" s="129"/>
      <c r="B901" s="278"/>
      <c r="C901" s="98"/>
      <c r="D901" s="98"/>
      <c r="E901" s="280"/>
    </row>
    <row r="902" spans="1:5" ht="15">
      <c r="A902" s="129"/>
      <c r="B902" s="278"/>
      <c r="C902" s="98"/>
      <c r="D902" s="98"/>
      <c r="E902" s="280"/>
    </row>
    <row r="903" spans="1:5" ht="15">
      <c r="A903" s="129"/>
      <c r="B903" s="278"/>
      <c r="C903" s="98"/>
      <c r="D903" s="98"/>
      <c r="E903" s="280"/>
    </row>
    <row r="904" spans="1:5" ht="15">
      <c r="A904" s="129"/>
      <c r="B904" s="278"/>
      <c r="C904" s="98"/>
      <c r="D904" s="98"/>
      <c r="E904" s="280"/>
    </row>
    <row r="905" spans="1:5" ht="15">
      <c r="A905" s="129"/>
      <c r="B905" s="278"/>
      <c r="C905" s="98"/>
      <c r="D905" s="98"/>
      <c r="E905" s="280"/>
    </row>
    <row r="906" spans="1:5" ht="15">
      <c r="A906" s="129"/>
      <c r="B906" s="278"/>
      <c r="C906" s="98"/>
      <c r="D906" s="98"/>
      <c r="E906" s="280"/>
    </row>
    <row r="907" spans="1:5" ht="15">
      <c r="A907" s="129"/>
      <c r="B907" s="278"/>
      <c r="C907" s="98"/>
      <c r="D907" s="98"/>
      <c r="E907" s="280"/>
    </row>
    <row r="908" spans="1:5" ht="15">
      <c r="A908" s="129"/>
      <c r="B908" s="278"/>
      <c r="C908" s="98"/>
      <c r="D908" s="98"/>
      <c r="E908" s="280"/>
    </row>
    <row r="909" spans="1:5" ht="15">
      <c r="A909" s="129"/>
      <c r="B909" s="278"/>
      <c r="C909" s="98"/>
      <c r="D909" s="98"/>
      <c r="E909" s="280"/>
    </row>
    <row r="910" spans="1:5" ht="15">
      <c r="A910" s="129"/>
      <c r="B910" s="278"/>
      <c r="C910" s="98"/>
      <c r="D910" s="98"/>
      <c r="E910" s="280"/>
    </row>
    <row r="911" spans="1:5" ht="15">
      <c r="A911" s="129"/>
      <c r="B911" s="278"/>
      <c r="C911" s="98"/>
      <c r="D911" s="98"/>
      <c r="E911" s="280"/>
    </row>
    <row r="912" spans="1:5" ht="15">
      <c r="A912" s="129"/>
      <c r="B912" s="278"/>
      <c r="C912" s="98"/>
      <c r="D912" s="98"/>
      <c r="E912" s="280"/>
    </row>
    <row r="913" spans="1:5" ht="15">
      <c r="A913" s="129"/>
      <c r="B913" s="278"/>
      <c r="C913" s="98"/>
      <c r="D913" s="98"/>
      <c r="E913" s="280"/>
    </row>
    <row r="914" spans="1:5" ht="15">
      <c r="A914" s="129"/>
      <c r="B914" s="278"/>
      <c r="C914" s="98"/>
      <c r="D914" s="98"/>
      <c r="E914" s="280"/>
    </row>
    <row r="915" spans="1:5" ht="15">
      <c r="A915" s="129"/>
      <c r="B915" s="278"/>
      <c r="C915" s="98"/>
      <c r="D915" s="98"/>
      <c r="E915" s="280"/>
    </row>
    <row r="916" spans="1:5" ht="15">
      <c r="A916" s="129"/>
      <c r="B916" s="278"/>
      <c r="C916" s="98"/>
      <c r="D916" s="98"/>
      <c r="E916" s="280"/>
    </row>
    <row r="917" spans="1:5" ht="15">
      <c r="A917" s="129"/>
      <c r="B917" s="278"/>
      <c r="C917" s="98"/>
      <c r="D917" s="98"/>
      <c r="E917" s="280"/>
    </row>
    <row r="918" spans="1:5" ht="15">
      <c r="A918" s="129"/>
      <c r="B918" s="278"/>
      <c r="C918" s="98"/>
      <c r="D918" s="98"/>
      <c r="E918" s="280"/>
    </row>
    <row r="919" spans="1:5" ht="15">
      <c r="A919" s="129"/>
      <c r="B919" s="278"/>
      <c r="C919" s="98"/>
      <c r="D919" s="98"/>
      <c r="E919" s="280"/>
    </row>
    <row r="920" spans="1:5" ht="15">
      <c r="A920" s="129"/>
      <c r="B920" s="278"/>
      <c r="C920" s="98"/>
      <c r="D920" s="98"/>
      <c r="E920" s="280"/>
    </row>
    <row r="921" spans="1:5" ht="15">
      <c r="A921" s="129"/>
      <c r="B921" s="278"/>
      <c r="C921" s="98"/>
      <c r="D921" s="98"/>
      <c r="E921" s="280"/>
    </row>
    <row r="922" spans="1:5" ht="15">
      <c r="A922" s="129"/>
      <c r="B922" s="278"/>
      <c r="C922" s="98"/>
      <c r="D922" s="98"/>
      <c r="E922" s="280"/>
    </row>
    <row r="923" spans="1:5" ht="15">
      <c r="A923" s="129"/>
      <c r="B923" s="278"/>
      <c r="C923" s="98"/>
      <c r="D923" s="98"/>
      <c r="E923" s="280"/>
    </row>
    <row r="924" spans="1:5" ht="15">
      <c r="A924" s="129"/>
      <c r="B924" s="278"/>
      <c r="C924" s="98"/>
      <c r="D924" s="98"/>
      <c r="E924" s="280"/>
    </row>
    <row r="925" spans="1:5" ht="15">
      <c r="A925" s="129"/>
      <c r="B925" s="278"/>
      <c r="C925" s="98"/>
      <c r="D925" s="98"/>
      <c r="E925" s="280"/>
    </row>
    <row r="926" spans="1:5" ht="15">
      <c r="A926" s="129"/>
      <c r="B926" s="278"/>
      <c r="C926" s="98"/>
      <c r="D926" s="98"/>
      <c r="E926" s="280"/>
    </row>
    <row r="927" spans="1:5" ht="15">
      <c r="A927" s="129"/>
      <c r="B927" s="278"/>
      <c r="C927" s="98"/>
      <c r="D927" s="98"/>
      <c r="E927" s="280"/>
    </row>
    <row r="928" spans="1:5" ht="15">
      <c r="A928" s="129"/>
      <c r="B928" s="278"/>
      <c r="C928" s="98"/>
      <c r="D928" s="98"/>
      <c r="E928" s="280"/>
    </row>
    <row r="929" spans="1:5" ht="15">
      <c r="A929" s="129"/>
      <c r="B929" s="278"/>
      <c r="C929" s="98"/>
      <c r="D929" s="98"/>
      <c r="E929" s="280"/>
    </row>
    <row r="930" spans="1:5" ht="15">
      <c r="A930" s="129"/>
      <c r="B930" s="278"/>
      <c r="C930" s="98"/>
      <c r="D930" s="98"/>
      <c r="E930" s="280"/>
    </row>
    <row r="931" spans="1:5" ht="15">
      <c r="A931" s="129"/>
      <c r="B931" s="278"/>
      <c r="C931" s="98"/>
      <c r="D931" s="98"/>
      <c r="E931" s="280"/>
    </row>
    <row r="932" spans="1:5" ht="15">
      <c r="A932" s="129"/>
      <c r="B932" s="278"/>
      <c r="C932" s="98"/>
      <c r="D932" s="98"/>
      <c r="E932" s="280"/>
    </row>
    <row r="933" spans="1:5" ht="15">
      <c r="A933" s="129"/>
      <c r="B933" s="278"/>
      <c r="C933" s="98"/>
      <c r="D933" s="98"/>
      <c r="E933" s="280"/>
    </row>
    <row r="934" spans="1:5" ht="15">
      <c r="A934" s="129"/>
      <c r="B934" s="278"/>
      <c r="C934" s="98"/>
      <c r="D934" s="98"/>
      <c r="E934" s="280"/>
    </row>
    <row r="935" spans="1:5" ht="15">
      <c r="A935" s="129"/>
      <c r="B935" s="278"/>
      <c r="C935" s="98"/>
      <c r="D935" s="98"/>
      <c r="E935" s="280"/>
    </row>
    <row r="936" spans="1:5" ht="15">
      <c r="A936" s="129"/>
      <c r="B936" s="278"/>
      <c r="C936" s="98"/>
      <c r="D936" s="98"/>
      <c r="E936" s="280"/>
    </row>
    <row r="937" spans="1:5" ht="15">
      <c r="A937" s="129"/>
      <c r="B937" s="278"/>
      <c r="C937" s="98"/>
      <c r="D937" s="98"/>
      <c r="E937" s="280"/>
    </row>
    <row r="938" spans="1:5" ht="15">
      <c r="A938" s="129"/>
      <c r="B938" s="278"/>
      <c r="C938" s="98"/>
      <c r="D938" s="98"/>
      <c r="E938" s="280"/>
    </row>
    <row r="939" spans="1:5" ht="15">
      <c r="A939" s="129"/>
      <c r="B939" s="278"/>
      <c r="C939" s="98"/>
      <c r="D939" s="98"/>
      <c r="E939" s="280"/>
    </row>
    <row r="940" spans="1:5" ht="15">
      <c r="A940" s="129"/>
      <c r="B940" s="278"/>
      <c r="C940" s="98"/>
      <c r="D940" s="98"/>
      <c r="E940" s="280"/>
    </row>
    <row r="941" spans="1:5" ht="15">
      <c r="A941" s="129"/>
      <c r="B941" s="278"/>
      <c r="C941" s="98"/>
      <c r="D941" s="98"/>
      <c r="E941" s="280"/>
    </row>
    <row r="942" spans="1:5" ht="15">
      <c r="A942" s="129"/>
      <c r="B942" s="278"/>
      <c r="C942" s="98"/>
      <c r="D942" s="98"/>
      <c r="E942" s="280"/>
    </row>
    <row r="943" spans="1:5" ht="15">
      <c r="A943" s="129"/>
      <c r="B943" s="278"/>
      <c r="C943" s="98"/>
      <c r="D943" s="98"/>
      <c r="E943" s="280"/>
    </row>
    <row r="944" spans="1:5" ht="15">
      <c r="A944" s="129"/>
      <c r="B944" s="278"/>
      <c r="C944" s="98"/>
      <c r="D944" s="98"/>
      <c r="E944" s="280"/>
    </row>
    <row r="945" spans="1:5" ht="15">
      <c r="A945" s="129"/>
      <c r="B945" s="278"/>
      <c r="C945" s="98"/>
      <c r="D945" s="98"/>
      <c r="E945" s="280"/>
    </row>
    <row r="946" spans="1:5" ht="15">
      <c r="A946" s="129"/>
      <c r="B946" s="278"/>
      <c r="C946" s="98"/>
      <c r="D946" s="98"/>
      <c r="E946" s="280"/>
    </row>
    <row r="947" spans="1:5" ht="15">
      <c r="A947" s="129"/>
      <c r="B947" s="278"/>
      <c r="C947" s="98"/>
      <c r="D947" s="98"/>
      <c r="E947" s="280"/>
    </row>
    <row r="948" spans="1:5" ht="15">
      <c r="A948" s="129"/>
      <c r="B948" s="278"/>
      <c r="C948" s="98"/>
      <c r="D948" s="98"/>
      <c r="E948" s="280"/>
    </row>
    <row r="949" spans="1:5" ht="15">
      <c r="A949" s="129"/>
      <c r="B949" s="278"/>
      <c r="C949" s="98"/>
      <c r="D949" s="98"/>
      <c r="E949" s="280"/>
    </row>
    <row r="950" spans="1:5" ht="15">
      <c r="A950" s="129"/>
      <c r="B950" s="278"/>
      <c r="C950" s="98"/>
      <c r="D950" s="98"/>
      <c r="E950" s="280"/>
    </row>
    <row r="951" spans="1:5" ht="15">
      <c r="A951" s="129"/>
      <c r="B951" s="278"/>
      <c r="C951" s="98"/>
      <c r="D951" s="98"/>
      <c r="E951" s="280"/>
    </row>
    <row r="952" spans="1:5" ht="15">
      <c r="A952" s="129"/>
      <c r="B952" s="278"/>
      <c r="C952" s="98"/>
      <c r="D952" s="98"/>
      <c r="E952" s="280"/>
    </row>
    <row r="953" spans="1:5" ht="15">
      <c r="A953" s="129"/>
      <c r="B953" s="278"/>
      <c r="C953" s="98"/>
      <c r="D953" s="98"/>
      <c r="E953" s="280"/>
    </row>
    <row r="954" spans="1:5" ht="15">
      <c r="A954" s="129"/>
      <c r="B954" s="278"/>
      <c r="C954" s="98"/>
      <c r="D954" s="98"/>
      <c r="E954" s="280"/>
    </row>
    <row r="955" spans="1:5" ht="15">
      <c r="A955" s="129"/>
      <c r="B955" s="278"/>
      <c r="C955" s="98"/>
      <c r="D955" s="98"/>
      <c r="E955" s="280"/>
    </row>
    <row r="956" spans="1:5" ht="15">
      <c r="A956" s="129"/>
      <c r="B956" s="278"/>
      <c r="C956" s="98"/>
      <c r="D956" s="98"/>
      <c r="E956" s="280"/>
    </row>
    <row r="957" spans="1:5" ht="15">
      <c r="A957" s="129"/>
      <c r="B957" s="278"/>
      <c r="C957" s="98"/>
      <c r="D957" s="98"/>
      <c r="E957" s="280"/>
    </row>
    <row r="958" spans="1:5" ht="15">
      <c r="A958" s="129"/>
      <c r="B958" s="278"/>
      <c r="C958" s="98"/>
      <c r="D958" s="98"/>
      <c r="E958" s="280"/>
    </row>
    <row r="959" spans="1:5" ht="15">
      <c r="A959" s="129"/>
      <c r="B959" s="278"/>
      <c r="C959" s="98"/>
      <c r="D959" s="98"/>
      <c r="E959" s="280"/>
    </row>
    <row r="960" spans="1:5" ht="15">
      <c r="A960" s="129"/>
      <c r="B960" s="278"/>
      <c r="C960" s="98"/>
      <c r="D960" s="98"/>
      <c r="E960" s="280"/>
    </row>
    <row r="961" spans="1:5" ht="15">
      <c r="A961" s="129"/>
      <c r="B961" s="278"/>
      <c r="C961" s="98"/>
      <c r="D961" s="98"/>
      <c r="E961" s="280"/>
    </row>
    <row r="962" spans="1:5" ht="15">
      <c r="A962" s="129"/>
      <c r="B962" s="278"/>
      <c r="C962" s="98"/>
      <c r="D962" s="98"/>
      <c r="E962" s="280"/>
    </row>
    <row r="963" spans="1:5" ht="15">
      <c r="A963" s="129"/>
      <c r="B963" s="278"/>
      <c r="C963" s="98"/>
      <c r="D963" s="98"/>
      <c r="E963" s="280"/>
    </row>
    <row r="964" spans="1:5" ht="15">
      <c r="A964" s="129"/>
      <c r="B964" s="278"/>
      <c r="C964" s="98"/>
      <c r="D964" s="98"/>
      <c r="E964" s="280"/>
    </row>
    <row r="965" spans="1:5" ht="15">
      <c r="A965" s="129"/>
      <c r="B965" s="278"/>
      <c r="C965" s="98"/>
      <c r="D965" s="98"/>
      <c r="E965" s="280"/>
    </row>
    <row r="966" spans="1:5" ht="15">
      <c r="A966" s="129"/>
      <c r="B966" s="278"/>
      <c r="C966" s="98"/>
      <c r="D966" s="98"/>
      <c r="E966" s="280"/>
    </row>
    <row r="967" spans="1:5" ht="15">
      <c r="A967" s="129"/>
      <c r="B967" s="278"/>
      <c r="C967" s="98"/>
      <c r="D967" s="98"/>
      <c r="E967" s="280"/>
    </row>
    <row r="968" spans="1:5" ht="15">
      <c r="A968" s="129"/>
      <c r="B968" s="278"/>
      <c r="C968" s="98"/>
      <c r="D968" s="98"/>
      <c r="E968" s="280"/>
    </row>
    <row r="969" spans="1:5" ht="15">
      <c r="A969" s="129"/>
      <c r="B969" s="278"/>
      <c r="C969" s="98"/>
      <c r="D969" s="98"/>
      <c r="E969" s="280"/>
    </row>
    <row r="970" spans="1:5" ht="15">
      <c r="A970" s="129"/>
      <c r="B970" s="278"/>
      <c r="C970" s="98"/>
      <c r="D970" s="98"/>
      <c r="E970" s="280"/>
    </row>
    <row r="971" spans="1:5" ht="15">
      <c r="A971" s="129"/>
      <c r="B971" s="278"/>
      <c r="C971" s="98"/>
      <c r="D971" s="98"/>
      <c r="E971" s="280"/>
    </row>
    <row r="972" spans="1:5" ht="15">
      <c r="A972" s="129"/>
      <c r="B972" s="278"/>
      <c r="C972" s="98"/>
      <c r="D972" s="98"/>
      <c r="E972" s="280"/>
    </row>
    <row r="973" spans="1:5" ht="15">
      <c r="A973" s="129"/>
      <c r="B973" s="278"/>
      <c r="C973" s="98"/>
      <c r="D973" s="98"/>
      <c r="E973" s="280"/>
    </row>
    <row r="974" spans="1:5" ht="15">
      <c r="A974" s="129"/>
      <c r="B974" s="278"/>
      <c r="C974" s="98"/>
      <c r="D974" s="98"/>
      <c r="E974" s="280"/>
    </row>
    <row r="975" spans="1:5" ht="15">
      <c r="A975" s="129"/>
      <c r="B975" s="278"/>
      <c r="C975" s="98"/>
      <c r="D975" s="98"/>
      <c r="E975" s="280"/>
    </row>
    <row r="976" spans="1:5" ht="15">
      <c r="A976" s="129"/>
      <c r="B976" s="278"/>
      <c r="C976" s="98"/>
      <c r="D976" s="98"/>
      <c r="E976" s="280"/>
    </row>
    <row r="977" spans="1:5" ht="15">
      <c r="A977" s="129"/>
      <c r="B977" s="278"/>
      <c r="C977" s="98"/>
      <c r="D977" s="98"/>
      <c r="E977" s="280"/>
    </row>
    <row r="978" spans="1:5" ht="15">
      <c r="A978" s="129"/>
      <c r="B978" s="278"/>
      <c r="C978" s="98"/>
      <c r="D978" s="98"/>
      <c r="E978" s="280"/>
    </row>
    <row r="979" spans="1:5" ht="15">
      <c r="A979" s="129"/>
      <c r="B979" s="278"/>
      <c r="C979" s="98"/>
      <c r="D979" s="98"/>
      <c r="E979" s="280"/>
    </row>
    <row r="980" spans="1:5" ht="15">
      <c r="A980" s="129"/>
      <c r="B980" s="278"/>
      <c r="C980" s="98"/>
      <c r="D980" s="98"/>
      <c r="E980" s="280"/>
    </row>
    <row r="981" spans="1:5" ht="15">
      <c r="A981" s="129"/>
      <c r="B981" s="278"/>
      <c r="C981" s="98"/>
      <c r="D981" s="98"/>
      <c r="E981" s="280"/>
    </row>
    <row r="982" spans="1:5" ht="15">
      <c r="A982" s="129"/>
      <c r="B982" s="278"/>
      <c r="C982" s="98"/>
      <c r="D982" s="98"/>
      <c r="E982" s="280"/>
    </row>
    <row r="983" spans="1:5" ht="15">
      <c r="A983" s="129"/>
      <c r="B983" s="278"/>
      <c r="C983" s="98"/>
      <c r="D983" s="98"/>
      <c r="E983" s="280"/>
    </row>
    <row r="984" spans="1:5" ht="15">
      <c r="A984" s="129"/>
      <c r="B984" s="278"/>
      <c r="C984" s="98"/>
      <c r="D984" s="98"/>
      <c r="E984" s="280"/>
    </row>
    <row r="985" spans="1:5" ht="15">
      <c r="A985" s="129"/>
      <c r="B985" s="278"/>
      <c r="C985" s="98"/>
      <c r="D985" s="98"/>
      <c r="E985" s="280"/>
    </row>
    <row r="986" spans="1:5" ht="15">
      <c r="A986" s="129"/>
      <c r="B986" s="278"/>
      <c r="C986" s="98"/>
      <c r="D986" s="98"/>
      <c r="E986" s="280"/>
    </row>
    <row r="987" spans="1:5" ht="15">
      <c r="A987" s="129"/>
      <c r="B987" s="278"/>
      <c r="C987" s="98"/>
      <c r="D987" s="98"/>
      <c r="E987" s="280"/>
    </row>
    <row r="988" spans="1:5" ht="15">
      <c r="A988" s="129"/>
      <c r="B988" s="278"/>
      <c r="C988" s="98"/>
      <c r="D988" s="98"/>
      <c r="E988" s="280"/>
    </row>
    <row r="989" spans="1:5" ht="15">
      <c r="A989" s="129"/>
      <c r="B989" s="278"/>
      <c r="C989" s="98"/>
      <c r="D989" s="98"/>
      <c r="E989" s="280"/>
    </row>
    <row r="990" spans="1:5" ht="15">
      <c r="A990" s="129"/>
      <c r="B990" s="278"/>
      <c r="C990" s="98"/>
      <c r="D990" s="98"/>
      <c r="E990" s="280"/>
    </row>
    <row r="991" spans="1:5" ht="15">
      <c r="A991" s="129"/>
      <c r="B991" s="278"/>
      <c r="C991" s="98"/>
      <c r="D991" s="98"/>
      <c r="E991" s="280"/>
    </row>
    <row r="992" spans="1:5" ht="15">
      <c r="A992" s="129"/>
      <c r="B992" s="278"/>
      <c r="C992" s="98"/>
      <c r="D992" s="98"/>
      <c r="E992" s="280"/>
    </row>
    <row r="993" spans="1:5" ht="15">
      <c r="A993" s="129"/>
      <c r="B993" s="278"/>
      <c r="C993" s="98"/>
      <c r="D993" s="98"/>
      <c r="E993" s="280"/>
    </row>
    <row r="994" spans="1:5" ht="15">
      <c r="A994" s="129"/>
      <c r="B994" s="278"/>
      <c r="C994" s="98"/>
      <c r="D994" s="98"/>
      <c r="E994" s="280"/>
    </row>
    <row r="995" spans="1:5" ht="15">
      <c r="A995" s="129"/>
      <c r="B995" s="278"/>
      <c r="C995" s="98"/>
      <c r="D995" s="98"/>
      <c r="E995" s="280"/>
    </row>
    <row r="996" spans="1:5" ht="15">
      <c r="A996" s="129"/>
      <c r="B996" s="278"/>
      <c r="C996" s="98"/>
      <c r="D996" s="98"/>
      <c r="E996" s="280"/>
    </row>
    <row r="997" spans="1:5" ht="15">
      <c r="A997" s="129"/>
      <c r="B997" s="278"/>
      <c r="C997" s="98"/>
      <c r="D997" s="98"/>
      <c r="E997" s="280"/>
    </row>
    <row r="998" spans="1:5" ht="15">
      <c r="A998" s="129"/>
      <c r="B998" s="278"/>
      <c r="C998" s="98"/>
      <c r="D998" s="98"/>
      <c r="E998" s="280"/>
    </row>
    <row r="999" spans="1:5" ht="15">
      <c r="A999" s="129"/>
      <c r="B999" s="278"/>
      <c r="C999" s="98"/>
      <c r="D999" s="98"/>
      <c r="E999" s="280"/>
    </row>
    <row r="1000" spans="1:5" ht="15">
      <c r="A1000" s="129"/>
      <c r="B1000" s="278"/>
      <c r="C1000" s="98"/>
      <c r="D1000" s="98"/>
      <c r="E1000" s="280"/>
    </row>
    <row r="1001" spans="1:5" ht="15">
      <c r="A1001" s="129"/>
      <c r="B1001" s="278"/>
      <c r="C1001" s="98"/>
      <c r="D1001" s="98"/>
      <c r="E1001" s="280"/>
    </row>
    <row r="1002" spans="1:5" ht="15">
      <c r="A1002" s="129"/>
      <c r="B1002" s="278"/>
      <c r="C1002" s="98"/>
      <c r="D1002" s="98"/>
      <c r="E1002" s="280"/>
    </row>
    <row r="1003" spans="1:5" ht="15">
      <c r="A1003" s="129"/>
      <c r="B1003" s="278"/>
      <c r="C1003" s="98"/>
      <c r="D1003" s="98"/>
      <c r="E1003" s="280"/>
    </row>
    <row r="1004" spans="1:5" ht="15">
      <c r="A1004" s="129"/>
      <c r="B1004" s="278"/>
      <c r="C1004" s="98"/>
      <c r="D1004" s="98"/>
      <c r="E1004" s="280"/>
    </row>
    <row r="1005" spans="1:5" ht="15">
      <c r="A1005" s="129"/>
      <c r="B1005" s="278"/>
      <c r="C1005" s="98"/>
      <c r="D1005" s="98"/>
      <c r="E1005" s="280"/>
    </row>
    <row r="1006" spans="1:5" ht="15">
      <c r="A1006" s="129"/>
      <c r="B1006" s="278"/>
      <c r="C1006" s="98"/>
      <c r="D1006" s="98"/>
      <c r="E1006" s="280"/>
    </row>
    <row r="1007" spans="1:5" ht="15">
      <c r="A1007" s="129"/>
      <c r="B1007" s="278"/>
      <c r="C1007" s="98"/>
      <c r="D1007" s="98"/>
      <c r="E1007" s="280"/>
    </row>
    <row r="1008" spans="1:5" ht="15">
      <c r="A1008" s="129"/>
      <c r="B1008" s="278"/>
      <c r="C1008" s="98"/>
      <c r="D1008" s="98"/>
      <c r="E1008" s="280"/>
    </row>
    <row r="1009" spans="1:5" ht="15">
      <c r="A1009" s="129"/>
      <c r="B1009" s="278"/>
      <c r="C1009" s="98"/>
      <c r="D1009" s="98"/>
      <c r="E1009" s="280"/>
    </row>
    <row r="1010" spans="1:5" ht="15">
      <c r="A1010" s="129"/>
      <c r="B1010" s="278"/>
      <c r="C1010" s="98"/>
      <c r="D1010" s="98"/>
      <c r="E1010" s="280"/>
    </row>
    <row r="1011" spans="1:5" ht="15">
      <c r="A1011" s="129"/>
      <c r="B1011" s="278"/>
      <c r="C1011" s="98"/>
      <c r="D1011" s="98"/>
      <c r="E1011" s="280"/>
    </row>
    <row r="1012" spans="1:5" ht="15">
      <c r="A1012" s="129"/>
      <c r="B1012" s="278"/>
      <c r="C1012" s="98"/>
      <c r="D1012" s="98"/>
      <c r="E1012" s="280"/>
    </row>
    <row r="1013" spans="1:5" ht="15">
      <c r="A1013" s="129"/>
      <c r="B1013" s="278"/>
      <c r="C1013" s="98"/>
      <c r="D1013" s="98"/>
      <c r="E1013" s="280"/>
    </row>
    <row r="1014" spans="1:5" ht="15">
      <c r="A1014" s="129"/>
      <c r="B1014" s="278"/>
      <c r="C1014" s="98"/>
      <c r="D1014" s="98"/>
      <c r="E1014" s="280"/>
    </row>
    <row r="1015" spans="1:5" ht="15">
      <c r="A1015" s="129"/>
      <c r="B1015" s="278"/>
      <c r="C1015" s="98"/>
      <c r="D1015" s="98"/>
      <c r="E1015" s="280"/>
    </row>
    <row r="1016" spans="1:5" ht="15">
      <c r="A1016" s="129"/>
      <c r="B1016" s="278"/>
      <c r="C1016" s="98"/>
      <c r="D1016" s="98"/>
      <c r="E1016" s="280"/>
    </row>
    <row r="1017" spans="1:5" ht="15">
      <c r="A1017" s="129"/>
      <c r="B1017" s="278"/>
      <c r="C1017" s="98"/>
      <c r="D1017" s="98"/>
      <c r="E1017" s="280"/>
    </row>
    <row r="1018" spans="1:5" ht="15">
      <c r="A1018" s="129"/>
      <c r="B1018" s="278"/>
      <c r="C1018" s="98"/>
      <c r="D1018" s="98"/>
      <c r="E1018" s="280"/>
    </row>
    <row r="1019" spans="1:5" ht="15">
      <c r="A1019" s="129"/>
      <c r="B1019" s="278"/>
      <c r="C1019" s="98"/>
      <c r="D1019" s="98"/>
      <c r="E1019" s="280"/>
    </row>
    <row r="1020" spans="1:5" ht="15">
      <c r="A1020" s="129"/>
      <c r="B1020" s="278"/>
      <c r="C1020" s="98"/>
      <c r="D1020" s="98"/>
      <c r="E1020" s="280"/>
    </row>
    <row r="1021" spans="1:5" ht="15">
      <c r="A1021" s="129"/>
      <c r="B1021" s="278"/>
      <c r="C1021" s="98"/>
      <c r="D1021" s="98"/>
      <c r="E1021" s="280"/>
    </row>
    <row r="1022" spans="1:5" ht="15">
      <c r="A1022" s="129"/>
      <c r="B1022" s="278"/>
      <c r="C1022" s="98"/>
      <c r="D1022" s="98"/>
      <c r="E1022" s="280"/>
    </row>
    <row r="1023" spans="1:5" ht="15">
      <c r="A1023" s="129"/>
      <c r="B1023" s="278"/>
      <c r="C1023" s="98"/>
      <c r="D1023" s="98"/>
      <c r="E1023" s="280"/>
    </row>
    <row r="1024" spans="1:5" ht="15">
      <c r="A1024" s="129"/>
      <c r="B1024" s="278"/>
      <c r="C1024" s="98"/>
      <c r="D1024" s="98"/>
      <c r="E1024" s="280"/>
    </row>
    <row r="1025" spans="1:5" ht="15">
      <c r="A1025" s="129"/>
      <c r="B1025" s="278"/>
      <c r="C1025" s="98"/>
      <c r="D1025" s="98"/>
      <c r="E1025" s="280"/>
    </row>
    <row r="1026" spans="1:5" ht="15">
      <c r="A1026" s="129"/>
      <c r="B1026" s="278"/>
      <c r="C1026" s="98"/>
      <c r="D1026" s="98"/>
      <c r="E1026" s="280"/>
    </row>
    <row r="1027" spans="1:5" ht="15">
      <c r="A1027" s="129"/>
      <c r="B1027" s="278"/>
      <c r="C1027" s="98"/>
      <c r="D1027" s="98"/>
      <c r="E1027" s="280"/>
    </row>
    <row r="1028" spans="1:5" ht="15">
      <c r="A1028" s="129"/>
      <c r="B1028" s="278"/>
      <c r="C1028" s="98"/>
      <c r="D1028" s="98"/>
      <c r="E1028" s="280"/>
    </row>
    <row r="1029" spans="1:5" ht="15">
      <c r="A1029" s="129"/>
      <c r="B1029" s="278"/>
      <c r="C1029" s="98"/>
      <c r="D1029" s="98"/>
      <c r="E1029" s="280"/>
    </row>
    <row r="1030" spans="1:5" ht="15">
      <c r="A1030" s="129"/>
      <c r="B1030" s="278"/>
      <c r="C1030" s="98"/>
      <c r="D1030" s="98"/>
      <c r="E1030" s="280"/>
    </row>
    <row r="1031" spans="1:5" ht="15">
      <c r="A1031" s="129"/>
      <c r="B1031" s="278"/>
      <c r="C1031" s="98"/>
      <c r="D1031" s="98"/>
      <c r="E1031" s="280"/>
    </row>
    <row r="1032" spans="1:5" ht="15">
      <c r="A1032" s="129"/>
      <c r="B1032" s="278"/>
      <c r="C1032" s="98"/>
      <c r="D1032" s="98"/>
      <c r="E1032" s="280"/>
    </row>
    <row r="1033" spans="1:5" ht="15">
      <c r="A1033" s="129"/>
      <c r="B1033" s="278"/>
      <c r="C1033" s="98"/>
      <c r="D1033" s="98"/>
      <c r="E1033" s="280"/>
    </row>
    <row r="1034" spans="1:5" ht="15">
      <c r="A1034" s="129"/>
      <c r="B1034" s="278"/>
      <c r="C1034" s="98"/>
      <c r="D1034" s="98"/>
      <c r="E1034" s="280"/>
    </row>
    <row r="1035" spans="1:5" ht="15">
      <c r="A1035" s="129"/>
      <c r="B1035" s="278"/>
      <c r="C1035" s="98"/>
      <c r="D1035" s="98"/>
      <c r="E1035" s="280"/>
    </row>
    <row r="1036" spans="1:5" ht="15">
      <c r="A1036" s="129"/>
      <c r="B1036" s="278"/>
      <c r="C1036" s="98"/>
      <c r="D1036" s="98"/>
      <c r="E1036" s="280"/>
    </row>
    <row r="1037" spans="1:5" ht="15">
      <c r="A1037" s="129"/>
      <c r="B1037" s="278"/>
      <c r="C1037" s="98"/>
      <c r="D1037" s="98"/>
      <c r="E1037" s="280"/>
    </row>
    <row r="1038" spans="1:5" ht="15">
      <c r="A1038" s="129"/>
      <c r="B1038" s="278"/>
      <c r="C1038" s="98"/>
      <c r="D1038" s="98"/>
      <c r="E1038" s="280"/>
    </row>
    <row r="1039" spans="1:5" ht="15">
      <c r="A1039" s="129"/>
      <c r="B1039" s="278"/>
      <c r="C1039" s="98"/>
      <c r="D1039" s="98"/>
      <c r="E1039" s="280"/>
    </row>
    <row r="1040" spans="1:5" ht="15">
      <c r="A1040" s="129"/>
      <c r="B1040" s="278"/>
      <c r="C1040" s="98"/>
      <c r="D1040" s="98"/>
      <c r="E1040" s="280"/>
    </row>
    <row r="1041" spans="1:5" ht="15">
      <c r="A1041" s="129"/>
      <c r="B1041" s="278"/>
      <c r="C1041" s="98"/>
      <c r="D1041" s="98"/>
      <c r="E1041" s="280"/>
    </row>
    <row r="1042" spans="1:5" ht="15">
      <c r="A1042" s="129"/>
      <c r="B1042" s="278"/>
      <c r="C1042" s="98"/>
      <c r="D1042" s="98"/>
      <c r="E1042" s="280"/>
    </row>
    <row r="1043" spans="1:5" ht="15">
      <c r="A1043" s="129"/>
      <c r="B1043" s="278"/>
      <c r="C1043" s="98"/>
      <c r="D1043" s="98"/>
      <c r="E1043" s="280"/>
    </row>
    <row r="1044" spans="1:5" ht="15">
      <c r="A1044" s="129"/>
      <c r="B1044" s="278"/>
      <c r="C1044" s="98"/>
      <c r="D1044" s="98"/>
      <c r="E1044" s="280"/>
    </row>
    <row r="1045" spans="1:5" ht="15">
      <c r="A1045" s="129"/>
      <c r="B1045" s="278"/>
      <c r="C1045" s="98"/>
      <c r="D1045" s="98"/>
      <c r="E1045" s="280"/>
    </row>
    <row r="1046" spans="1:5" ht="15">
      <c r="A1046" s="129"/>
      <c r="B1046" s="278"/>
      <c r="C1046" s="98"/>
      <c r="D1046" s="98"/>
      <c r="E1046" s="280"/>
    </row>
    <row r="1047" spans="1:5" ht="15">
      <c r="A1047" s="129"/>
      <c r="B1047" s="278"/>
      <c r="C1047" s="98"/>
      <c r="D1047" s="98"/>
      <c r="E1047" s="280"/>
    </row>
    <row r="1048" spans="1:5" ht="15">
      <c r="A1048" s="129"/>
      <c r="B1048" s="278"/>
      <c r="C1048" s="98"/>
      <c r="D1048" s="98"/>
      <c r="E1048" s="280"/>
    </row>
    <row r="1049" spans="1:5" ht="15">
      <c r="A1049" s="129"/>
      <c r="B1049" s="278"/>
      <c r="C1049" s="98"/>
      <c r="D1049" s="98"/>
      <c r="E1049" s="280"/>
    </row>
    <row r="1050" spans="1:5" ht="15">
      <c r="A1050" s="129"/>
      <c r="B1050" s="278"/>
      <c r="C1050" s="98"/>
      <c r="D1050" s="98"/>
      <c r="E1050" s="280"/>
    </row>
    <row r="1051" spans="1:5" ht="15">
      <c r="A1051" s="129"/>
      <c r="B1051" s="278"/>
      <c r="C1051" s="98"/>
      <c r="D1051" s="98"/>
      <c r="E1051" s="280"/>
    </row>
    <row r="1052" spans="1:5" ht="15">
      <c r="A1052" s="129"/>
      <c r="B1052" s="278"/>
      <c r="C1052" s="98"/>
      <c r="D1052" s="98"/>
      <c r="E1052" s="280"/>
    </row>
    <row r="1053" spans="1:5" ht="15">
      <c r="A1053" s="129"/>
      <c r="B1053" s="278"/>
      <c r="C1053" s="98"/>
      <c r="D1053" s="98"/>
      <c r="E1053" s="280"/>
    </row>
    <row r="1054" spans="1:5" ht="15">
      <c r="A1054" s="129"/>
      <c r="B1054" s="278"/>
      <c r="C1054" s="98"/>
      <c r="D1054" s="98"/>
      <c r="E1054" s="280"/>
    </row>
    <row r="1055" spans="1:5" ht="15">
      <c r="A1055" s="129"/>
      <c r="B1055" s="278"/>
      <c r="C1055" s="98"/>
      <c r="D1055" s="98"/>
      <c r="E1055" s="280"/>
    </row>
    <row r="1056" spans="1:5" ht="15">
      <c r="A1056" s="129"/>
      <c r="B1056" s="278"/>
      <c r="C1056" s="98"/>
      <c r="D1056" s="98"/>
      <c r="E1056" s="280"/>
    </row>
    <row r="1057" spans="1:5" ht="15">
      <c r="A1057" s="129"/>
      <c r="B1057" s="278"/>
      <c r="C1057" s="98"/>
      <c r="D1057" s="98"/>
      <c r="E1057" s="280"/>
    </row>
    <row r="1058" spans="1:5" ht="15">
      <c r="A1058" s="129"/>
      <c r="B1058" s="278"/>
      <c r="C1058" s="98"/>
      <c r="D1058" s="98"/>
      <c r="E1058" s="280"/>
    </row>
    <row r="1059" spans="1:5" ht="15">
      <c r="A1059" s="129"/>
      <c r="B1059" s="278"/>
      <c r="C1059" s="98"/>
      <c r="D1059" s="98"/>
      <c r="E1059" s="280"/>
    </row>
    <row r="1060" spans="1:5" ht="15">
      <c r="A1060" s="129"/>
      <c r="B1060" s="278"/>
      <c r="C1060" s="98"/>
      <c r="D1060" s="98"/>
      <c r="E1060" s="280"/>
    </row>
    <row r="1061" spans="1:5" ht="15">
      <c r="A1061" s="129"/>
      <c r="B1061" s="278"/>
      <c r="C1061" s="98"/>
      <c r="D1061" s="98"/>
      <c r="E1061" s="280"/>
    </row>
    <row r="1062" spans="1:5" ht="15">
      <c r="A1062" s="129"/>
      <c r="B1062" s="278"/>
      <c r="C1062" s="98"/>
      <c r="D1062" s="98"/>
      <c r="E1062" s="280"/>
    </row>
    <row r="1063" spans="1:5" ht="15">
      <c r="A1063" s="129"/>
      <c r="B1063" s="278"/>
      <c r="C1063" s="98"/>
      <c r="D1063" s="98"/>
      <c r="E1063" s="280"/>
    </row>
    <row r="1064" spans="1:5" ht="15">
      <c r="A1064" s="129"/>
      <c r="B1064" s="278"/>
      <c r="C1064" s="98"/>
      <c r="D1064" s="98"/>
      <c r="E1064" s="280"/>
    </row>
    <row r="1065" spans="1:5" ht="15">
      <c r="A1065" s="129"/>
      <c r="B1065" s="278"/>
      <c r="C1065" s="98"/>
      <c r="D1065" s="98"/>
      <c r="E1065" s="280"/>
    </row>
    <row r="1066" spans="1:5" ht="15">
      <c r="A1066" s="129"/>
      <c r="B1066" s="278"/>
      <c r="C1066" s="98"/>
      <c r="D1066" s="98"/>
      <c r="E1066" s="280"/>
    </row>
    <row r="1067" spans="1:5" ht="15">
      <c r="A1067" s="129"/>
      <c r="B1067" s="278"/>
      <c r="C1067" s="98"/>
      <c r="D1067" s="98"/>
      <c r="E1067" s="280"/>
    </row>
    <row r="1068" spans="1:5" ht="15">
      <c r="A1068" s="129"/>
      <c r="B1068" s="278"/>
      <c r="C1068" s="98"/>
      <c r="D1068" s="98"/>
      <c r="E1068" s="280"/>
    </row>
    <row r="1069" spans="1:5" ht="15">
      <c r="A1069" s="129"/>
      <c r="B1069" s="278"/>
      <c r="C1069" s="98"/>
      <c r="D1069" s="98"/>
      <c r="E1069" s="280"/>
    </row>
    <row r="1070" spans="1:5" ht="15">
      <c r="A1070" s="129"/>
      <c r="B1070" s="278"/>
      <c r="C1070" s="98"/>
      <c r="D1070" s="98"/>
      <c r="E1070" s="280"/>
    </row>
    <row r="1071" spans="1:5" ht="15">
      <c r="A1071" s="129"/>
      <c r="B1071" s="278"/>
      <c r="C1071" s="98"/>
      <c r="D1071" s="98"/>
      <c r="E1071" s="280"/>
    </row>
    <row r="1072" spans="1:5" ht="15">
      <c r="A1072" s="129"/>
      <c r="B1072" s="278"/>
      <c r="C1072" s="98"/>
      <c r="D1072" s="98"/>
      <c r="E1072" s="280"/>
    </row>
    <row r="1073" spans="1:5" ht="15">
      <c r="A1073" s="129"/>
      <c r="B1073" s="278"/>
      <c r="C1073" s="98"/>
      <c r="D1073" s="98"/>
      <c r="E1073" s="280"/>
    </row>
    <row r="1074" spans="1:5" ht="15">
      <c r="A1074" s="129"/>
      <c r="B1074" s="278"/>
      <c r="C1074" s="98"/>
      <c r="D1074" s="98"/>
      <c r="E1074" s="280"/>
    </row>
    <row r="1075" spans="1:5" ht="15">
      <c r="A1075" s="129"/>
      <c r="B1075" s="278"/>
      <c r="C1075" s="98"/>
      <c r="D1075" s="98"/>
      <c r="E1075" s="280"/>
    </row>
    <row r="1076" spans="1:5" ht="15">
      <c r="A1076" s="129"/>
      <c r="B1076" s="278"/>
      <c r="C1076" s="98"/>
      <c r="D1076" s="98"/>
      <c r="E1076" s="280"/>
    </row>
    <row r="1077" spans="1:5" ht="15">
      <c r="A1077" s="129"/>
      <c r="B1077" s="278"/>
      <c r="C1077" s="98"/>
      <c r="D1077" s="98"/>
      <c r="E1077" s="280"/>
    </row>
    <row r="1078" spans="1:5" ht="15">
      <c r="A1078" s="129"/>
      <c r="B1078" s="278"/>
      <c r="C1078" s="98"/>
      <c r="D1078" s="98"/>
      <c r="E1078" s="280"/>
    </row>
    <row r="1079" spans="1:5" ht="15">
      <c r="A1079" s="129"/>
      <c r="B1079" s="278"/>
      <c r="C1079" s="98"/>
      <c r="D1079" s="98"/>
      <c r="E1079" s="280"/>
    </row>
    <row r="1080" spans="1:5" ht="15">
      <c r="A1080" s="129"/>
      <c r="B1080" s="278"/>
      <c r="C1080" s="98"/>
      <c r="D1080" s="98"/>
      <c r="E1080" s="280"/>
    </row>
    <row r="1081" spans="1:5" ht="15">
      <c r="A1081" s="129"/>
      <c r="B1081" s="278"/>
      <c r="C1081" s="98"/>
      <c r="D1081" s="98"/>
      <c r="E1081" s="280"/>
    </row>
    <row r="1082" spans="1:5" ht="15">
      <c r="A1082" s="129"/>
      <c r="B1082" s="278"/>
      <c r="C1082" s="98"/>
      <c r="D1082" s="98"/>
      <c r="E1082" s="280"/>
    </row>
    <row r="1083" spans="1:5" ht="15">
      <c r="A1083" s="129"/>
      <c r="B1083" s="278"/>
      <c r="C1083" s="98"/>
      <c r="D1083" s="98"/>
      <c r="E1083" s="280"/>
    </row>
    <row r="1084" spans="1:5" ht="15">
      <c r="A1084" s="129"/>
      <c r="B1084" s="278"/>
      <c r="C1084" s="98"/>
      <c r="D1084" s="98"/>
      <c r="E1084" s="280"/>
    </row>
    <row r="1085" spans="1:5" ht="15">
      <c r="A1085" s="129"/>
      <c r="B1085" s="278"/>
      <c r="C1085" s="98"/>
      <c r="D1085" s="98"/>
      <c r="E1085" s="280"/>
    </row>
    <row r="1086" spans="1:5" ht="15">
      <c r="A1086" s="129"/>
      <c r="B1086" s="278"/>
      <c r="C1086" s="98"/>
      <c r="D1086" s="98"/>
      <c r="E1086" s="280"/>
    </row>
    <row r="1087" spans="1:5" ht="15">
      <c r="A1087" s="129"/>
      <c r="B1087" s="278"/>
      <c r="C1087" s="98"/>
      <c r="D1087" s="98"/>
      <c r="E1087" s="280"/>
    </row>
    <row r="1088" spans="1:5" ht="15">
      <c r="A1088" s="129"/>
      <c r="B1088" s="278"/>
      <c r="C1088" s="98"/>
      <c r="D1088" s="98"/>
      <c r="E1088" s="280"/>
    </row>
    <row r="1089" spans="1:5" ht="15">
      <c r="A1089" s="129"/>
      <c r="B1089" s="278"/>
      <c r="C1089" s="98"/>
      <c r="D1089" s="98"/>
      <c r="E1089" s="280"/>
    </row>
    <row r="1090" spans="1:5" ht="15">
      <c r="A1090" s="129"/>
      <c r="B1090" s="278"/>
      <c r="C1090" s="98"/>
      <c r="D1090" s="98"/>
      <c r="E1090" s="280"/>
    </row>
    <row r="1091" spans="1:5" ht="15">
      <c r="A1091" s="129"/>
      <c r="B1091" s="278"/>
      <c r="C1091" s="98"/>
      <c r="D1091" s="98"/>
      <c r="E1091" s="280"/>
    </row>
    <row r="1092" spans="1:5" ht="15">
      <c r="A1092" s="129"/>
      <c r="B1092" s="278"/>
      <c r="C1092" s="98"/>
      <c r="D1092" s="98"/>
      <c r="E1092" s="280"/>
    </row>
    <row r="1093" spans="1:5" ht="15">
      <c r="A1093" s="129"/>
      <c r="B1093" s="278"/>
      <c r="C1093" s="98"/>
      <c r="D1093" s="98"/>
      <c r="E1093" s="280"/>
    </row>
    <row r="1094" spans="1:5" ht="15">
      <c r="A1094" s="129"/>
      <c r="B1094" s="278"/>
      <c r="C1094" s="98"/>
      <c r="D1094" s="98"/>
      <c r="E1094" s="280"/>
    </row>
    <row r="1095" spans="1:5" ht="15">
      <c r="A1095" s="129"/>
      <c r="B1095" s="278"/>
      <c r="C1095" s="98"/>
      <c r="D1095" s="98"/>
      <c r="E1095" s="280"/>
    </row>
    <row r="1096" spans="1:5" ht="15">
      <c r="A1096" s="129"/>
      <c r="B1096" s="278"/>
      <c r="C1096" s="98"/>
      <c r="D1096" s="98"/>
      <c r="E1096" s="280"/>
    </row>
    <row r="1097" spans="1:5" ht="15">
      <c r="A1097" s="129"/>
      <c r="B1097" s="278"/>
      <c r="C1097" s="98"/>
      <c r="D1097" s="98"/>
      <c r="E1097" s="280"/>
    </row>
    <row r="1098" spans="1:5" ht="15">
      <c r="A1098" s="129"/>
      <c r="B1098" s="278"/>
      <c r="C1098" s="98"/>
      <c r="D1098" s="98"/>
      <c r="E1098" s="280"/>
    </row>
    <row r="1099" spans="1:5" ht="15">
      <c r="A1099" s="129"/>
      <c r="B1099" s="278"/>
      <c r="C1099" s="98"/>
      <c r="D1099" s="98"/>
      <c r="E1099" s="280"/>
    </row>
    <row r="1100" spans="1:5" ht="15">
      <c r="A1100" s="129"/>
      <c r="B1100" s="278"/>
      <c r="C1100" s="98"/>
      <c r="D1100" s="98"/>
      <c r="E1100" s="280"/>
    </row>
    <row r="1101" spans="1:5" ht="15">
      <c r="A1101" s="129"/>
      <c r="B1101" s="278"/>
      <c r="C1101" s="98"/>
      <c r="D1101" s="98"/>
      <c r="E1101" s="280"/>
    </row>
    <row r="1102" spans="1:5" ht="15">
      <c r="A1102" s="129"/>
      <c r="B1102" s="278"/>
      <c r="C1102" s="98"/>
      <c r="D1102" s="98"/>
      <c r="E1102" s="280"/>
    </row>
    <row r="1103" spans="1:5" ht="15">
      <c r="A1103" s="129"/>
      <c r="B1103" s="278"/>
      <c r="C1103" s="98"/>
      <c r="D1103" s="98"/>
      <c r="E1103" s="280"/>
    </row>
    <row r="1104" spans="1:5" ht="15">
      <c r="A1104" s="129"/>
      <c r="B1104" s="278"/>
      <c r="C1104" s="98"/>
      <c r="D1104" s="98"/>
      <c r="E1104" s="280"/>
    </row>
    <row r="1105" spans="1:5" ht="15">
      <c r="A1105" s="129"/>
      <c r="B1105" s="278"/>
      <c r="C1105" s="98"/>
      <c r="D1105" s="98"/>
      <c r="E1105" s="280"/>
    </row>
    <row r="1106" spans="1:5" ht="15">
      <c r="A1106" s="129"/>
      <c r="B1106" s="278"/>
      <c r="C1106" s="98"/>
      <c r="D1106" s="98"/>
      <c r="E1106" s="280"/>
    </row>
    <row r="1107" spans="1:5" ht="15">
      <c r="A1107" s="129"/>
      <c r="B1107" s="278"/>
      <c r="C1107" s="98"/>
      <c r="D1107" s="98"/>
      <c r="E1107" s="280"/>
    </row>
    <row r="1108" spans="1:5" ht="15">
      <c r="A1108" s="129"/>
      <c r="B1108" s="278"/>
      <c r="C1108" s="98"/>
      <c r="D1108" s="98"/>
      <c r="E1108" s="280"/>
    </row>
    <row r="1109" spans="1:5" ht="15">
      <c r="A1109" s="129"/>
      <c r="B1109" s="278"/>
      <c r="C1109" s="98"/>
      <c r="D1109" s="98"/>
      <c r="E1109" s="280"/>
    </row>
    <row r="1110" spans="1:5" ht="15">
      <c r="A1110" s="129"/>
      <c r="B1110" s="278"/>
      <c r="C1110" s="98"/>
      <c r="D1110" s="98"/>
      <c r="E1110" s="280"/>
    </row>
    <row r="1111" spans="1:5" ht="15">
      <c r="A1111" s="129"/>
      <c r="B1111" s="278"/>
      <c r="C1111" s="98"/>
      <c r="D1111" s="98"/>
      <c r="E1111" s="280"/>
    </row>
    <row r="1112" spans="1:5" ht="15">
      <c r="A1112" s="129"/>
      <c r="B1112" s="278"/>
      <c r="C1112" s="98"/>
      <c r="D1112" s="98"/>
      <c r="E1112" s="280"/>
    </row>
    <row r="1113" spans="1:5" ht="15">
      <c r="A1113" s="129"/>
      <c r="B1113" s="278"/>
      <c r="C1113" s="98"/>
      <c r="D1113" s="98"/>
      <c r="E1113" s="280"/>
    </row>
    <row r="1114" spans="1:5" ht="15">
      <c r="A1114" s="129"/>
      <c r="B1114" s="278"/>
      <c r="C1114" s="98"/>
      <c r="D1114" s="98"/>
      <c r="E1114" s="280"/>
    </row>
    <row r="1115" spans="1:5" ht="15">
      <c r="A1115" s="129"/>
      <c r="B1115" s="278"/>
      <c r="C1115" s="98"/>
      <c r="D1115" s="98"/>
      <c r="E1115" s="280"/>
    </row>
    <row r="1116" spans="1:5" ht="15">
      <c r="A1116" s="129"/>
      <c r="B1116" s="278"/>
      <c r="C1116" s="98"/>
      <c r="D1116" s="98"/>
      <c r="E1116" s="280"/>
    </row>
    <row r="1117" spans="1:5" ht="15">
      <c r="A1117" s="129"/>
      <c r="B1117" s="278"/>
      <c r="C1117" s="98"/>
      <c r="D1117" s="98"/>
      <c r="E1117" s="280"/>
    </row>
    <row r="1118" spans="1:5" ht="15">
      <c r="A1118" s="129"/>
      <c r="B1118" s="278"/>
      <c r="C1118" s="98"/>
      <c r="D1118" s="98"/>
      <c r="E1118" s="280"/>
    </row>
    <row r="1119" spans="1:5" ht="15">
      <c r="A1119" s="129"/>
      <c r="B1119" s="278"/>
      <c r="C1119" s="98"/>
      <c r="D1119" s="98"/>
      <c r="E1119" s="280"/>
    </row>
    <row r="1120" spans="1:5" ht="15">
      <c r="A1120" s="129"/>
      <c r="B1120" s="278"/>
      <c r="C1120" s="98"/>
      <c r="D1120" s="98"/>
      <c r="E1120" s="280"/>
    </row>
    <row r="1121" spans="1:5" ht="15">
      <c r="A1121" s="129"/>
      <c r="B1121" s="278"/>
      <c r="C1121" s="98"/>
      <c r="D1121" s="98"/>
      <c r="E1121" s="280"/>
    </row>
    <row r="1122" spans="1:5" ht="15">
      <c r="A1122" s="129"/>
      <c r="B1122" s="278"/>
      <c r="C1122" s="98"/>
      <c r="D1122" s="98"/>
      <c r="E1122" s="280"/>
    </row>
    <row r="1123" spans="1:5" ht="15">
      <c r="A1123" s="129"/>
      <c r="B1123" s="278"/>
      <c r="C1123" s="98"/>
      <c r="D1123" s="98"/>
      <c r="E1123" s="280"/>
    </row>
    <row r="1124" spans="1:5" ht="15">
      <c r="A1124" s="129"/>
      <c r="B1124" s="278"/>
      <c r="C1124" s="98"/>
      <c r="D1124" s="98"/>
      <c r="E1124" s="280"/>
    </row>
    <row r="1125" spans="1:5" ht="15">
      <c r="A1125" s="129"/>
      <c r="B1125" s="278"/>
      <c r="C1125" s="98"/>
      <c r="D1125" s="98"/>
      <c r="E1125" s="280"/>
    </row>
    <row r="1126" spans="1:5" ht="15">
      <c r="A1126" s="129"/>
      <c r="B1126" s="278"/>
      <c r="C1126" s="98"/>
      <c r="D1126" s="98"/>
      <c r="E1126" s="280"/>
    </row>
    <row r="1127" spans="1:5" ht="15">
      <c r="A1127" s="129"/>
      <c r="B1127" s="278"/>
      <c r="C1127" s="98"/>
      <c r="D1127" s="98"/>
      <c r="E1127" s="280"/>
    </row>
    <row r="1128" spans="1:5" ht="15">
      <c r="A1128" s="129"/>
      <c r="B1128" s="278"/>
      <c r="C1128" s="98"/>
      <c r="D1128" s="98"/>
      <c r="E1128" s="280"/>
    </row>
    <row r="1129" spans="1:5" ht="15">
      <c r="A1129" s="129"/>
      <c r="B1129" s="278"/>
      <c r="C1129" s="98"/>
      <c r="D1129" s="98"/>
      <c r="E1129" s="280"/>
    </row>
    <row r="1130" spans="1:5" ht="15">
      <c r="A1130" s="129"/>
      <c r="B1130" s="278"/>
      <c r="C1130" s="98"/>
      <c r="D1130" s="98"/>
      <c r="E1130" s="280"/>
    </row>
    <row r="1131" spans="1:5" ht="15">
      <c r="A1131" s="129"/>
      <c r="B1131" s="278"/>
      <c r="C1131" s="98"/>
      <c r="D1131" s="98"/>
      <c r="E1131" s="280"/>
    </row>
    <row r="1132" spans="1:5" ht="15">
      <c r="A1132" s="129"/>
      <c r="B1132" s="278"/>
      <c r="C1132" s="98"/>
      <c r="D1132" s="98"/>
      <c r="E1132" s="280"/>
    </row>
    <row r="1133" spans="1:5" ht="15">
      <c r="A1133" s="129"/>
      <c r="B1133" s="278"/>
      <c r="C1133" s="98"/>
      <c r="D1133" s="98"/>
      <c r="E1133" s="280"/>
    </row>
    <row r="1134" spans="1:5" ht="15">
      <c r="A1134" s="129"/>
      <c r="B1134" s="278"/>
      <c r="C1134" s="98"/>
      <c r="D1134" s="98"/>
      <c r="E1134" s="280"/>
    </row>
    <row r="1135" spans="1:5" ht="15">
      <c r="A1135" s="129"/>
      <c r="B1135" s="278"/>
      <c r="C1135" s="98"/>
      <c r="D1135" s="98"/>
      <c r="E1135" s="280"/>
    </row>
    <row r="1136" spans="1:5" ht="15">
      <c r="A1136" s="129"/>
      <c r="B1136" s="278"/>
      <c r="C1136" s="98"/>
      <c r="D1136" s="98"/>
      <c r="E1136" s="280"/>
    </row>
    <row r="1137" spans="1:5" ht="15">
      <c r="A1137" s="129"/>
      <c r="B1137" s="278"/>
      <c r="C1137" s="98"/>
      <c r="D1137" s="98"/>
      <c r="E1137" s="280"/>
    </row>
    <row r="1138" spans="1:5" ht="15">
      <c r="A1138" s="129"/>
      <c r="B1138" s="278"/>
      <c r="C1138" s="98"/>
      <c r="D1138" s="98"/>
      <c r="E1138" s="280"/>
    </row>
    <row r="1139" spans="1:5" ht="15">
      <c r="A1139" s="129"/>
      <c r="B1139" s="278"/>
      <c r="C1139" s="98"/>
      <c r="D1139" s="98"/>
      <c r="E1139" s="280"/>
    </row>
    <row r="1140" spans="1:5" ht="15">
      <c r="A1140" s="129"/>
      <c r="B1140" s="278"/>
      <c r="C1140" s="98"/>
      <c r="D1140" s="98"/>
      <c r="E1140" s="280"/>
    </row>
    <row r="1141" spans="1:5" ht="15">
      <c r="A1141" s="129"/>
      <c r="B1141" s="278"/>
      <c r="C1141" s="98"/>
      <c r="D1141" s="98"/>
      <c r="E1141" s="280"/>
    </row>
    <row r="1142" spans="1:5" ht="15">
      <c r="A1142" s="129"/>
      <c r="B1142" s="278"/>
      <c r="C1142" s="98"/>
      <c r="D1142" s="98"/>
      <c r="E1142" s="280"/>
    </row>
    <row r="1143" spans="1:5" ht="15">
      <c r="A1143" s="129"/>
      <c r="B1143" s="278"/>
      <c r="C1143" s="98"/>
      <c r="D1143" s="98"/>
      <c r="E1143" s="280"/>
    </row>
    <row r="1144" spans="1:5" ht="15">
      <c r="A1144" s="129"/>
      <c r="B1144" s="278"/>
      <c r="C1144" s="98"/>
      <c r="D1144" s="98"/>
      <c r="E1144" s="280"/>
    </row>
    <row r="1145" spans="1:5" ht="15">
      <c r="A1145" s="129"/>
      <c r="B1145" s="278"/>
      <c r="C1145" s="98"/>
      <c r="D1145" s="98"/>
      <c r="E1145" s="280"/>
    </row>
    <row r="1146" spans="1:5" ht="15">
      <c r="A1146" s="129"/>
      <c r="B1146" s="278"/>
      <c r="C1146" s="98"/>
      <c r="D1146" s="98"/>
      <c r="E1146" s="280"/>
    </row>
    <row r="1147" spans="1:5" ht="15">
      <c r="A1147" s="129"/>
      <c r="B1147" s="278"/>
      <c r="C1147" s="98"/>
      <c r="D1147" s="98"/>
      <c r="E1147" s="280"/>
    </row>
    <row r="1148" spans="1:5" ht="15">
      <c r="A1148" s="129"/>
      <c r="B1148" s="278"/>
      <c r="C1148" s="98"/>
      <c r="D1148" s="98"/>
      <c r="E1148" s="280"/>
    </row>
    <row r="1149" spans="1:5" ht="15">
      <c r="A1149" s="129"/>
      <c r="B1149" s="278"/>
      <c r="C1149" s="98"/>
      <c r="D1149" s="98"/>
      <c r="E1149" s="280"/>
    </row>
    <row r="1150" spans="1:5" ht="15">
      <c r="A1150" s="129"/>
      <c r="B1150" s="278"/>
      <c r="C1150" s="98"/>
      <c r="D1150" s="98"/>
      <c r="E1150" s="280"/>
    </row>
    <row r="1151" spans="1:5" ht="15">
      <c r="A1151" s="129"/>
      <c r="B1151" s="278"/>
      <c r="C1151" s="98"/>
      <c r="D1151" s="98"/>
      <c r="E1151" s="280"/>
    </row>
    <row r="1152" spans="1:5" ht="15">
      <c r="A1152" s="129"/>
      <c r="B1152" s="278"/>
      <c r="C1152" s="98"/>
      <c r="D1152" s="98"/>
      <c r="E1152" s="280"/>
    </row>
    <row r="1153" spans="1:5" ht="15">
      <c r="A1153" s="129"/>
      <c r="B1153" s="278"/>
      <c r="C1153" s="98"/>
      <c r="D1153" s="98"/>
      <c r="E1153" s="280"/>
    </row>
    <row r="1154" spans="1:5" ht="15">
      <c r="A1154" s="129"/>
      <c r="B1154" s="278"/>
      <c r="C1154" s="98"/>
      <c r="D1154" s="98"/>
      <c r="E1154" s="280"/>
    </row>
    <row r="1155" spans="1:5" ht="15">
      <c r="A1155" s="129"/>
      <c r="B1155" s="278"/>
      <c r="C1155" s="98"/>
      <c r="D1155" s="98"/>
      <c r="E1155" s="280"/>
    </row>
    <row r="1156" spans="1:5" ht="15">
      <c r="A1156" s="129"/>
      <c r="B1156" s="278"/>
      <c r="C1156" s="98"/>
      <c r="D1156" s="98"/>
      <c r="E1156" s="280"/>
    </row>
    <row r="1157" spans="1:5" ht="15">
      <c r="A1157" s="129"/>
      <c r="B1157" s="278"/>
      <c r="C1157" s="98"/>
      <c r="D1157" s="98"/>
      <c r="E1157" s="280"/>
    </row>
    <row r="1158" spans="1:5" ht="15">
      <c r="A1158" s="129"/>
      <c r="B1158" s="278"/>
      <c r="C1158" s="98"/>
      <c r="D1158" s="98"/>
      <c r="E1158" s="280"/>
    </row>
    <row r="1159" spans="1:5" ht="15">
      <c r="A1159" s="129"/>
      <c r="B1159" s="278"/>
      <c r="C1159" s="98"/>
      <c r="D1159" s="98"/>
      <c r="E1159" s="280"/>
    </row>
    <row r="1160" spans="1:5" ht="15">
      <c r="A1160" s="129"/>
      <c r="B1160" s="278"/>
      <c r="C1160" s="98"/>
      <c r="D1160" s="98"/>
      <c r="E1160" s="280"/>
    </row>
    <row r="1161" spans="1:5" ht="15">
      <c r="A1161" s="129"/>
      <c r="B1161" s="278"/>
      <c r="C1161" s="98"/>
      <c r="D1161" s="98"/>
      <c r="E1161" s="280"/>
    </row>
    <row r="1162" spans="1:5" ht="15">
      <c r="A1162" s="129"/>
      <c r="B1162" s="278"/>
      <c r="C1162" s="98"/>
      <c r="D1162" s="98"/>
      <c r="E1162" s="280"/>
    </row>
    <row r="1163" spans="1:5" ht="15">
      <c r="A1163" s="129"/>
      <c r="B1163" s="278"/>
      <c r="C1163" s="98"/>
      <c r="D1163" s="98"/>
      <c r="E1163" s="280"/>
    </row>
    <row r="1164" spans="1:5" ht="15">
      <c r="A1164" s="129"/>
      <c r="B1164" s="278"/>
      <c r="C1164" s="98"/>
      <c r="D1164" s="98"/>
      <c r="E1164" s="280"/>
    </row>
    <row r="1165" spans="1:5" ht="15">
      <c r="A1165" s="129"/>
      <c r="B1165" s="278"/>
      <c r="C1165" s="98"/>
      <c r="D1165" s="98"/>
      <c r="E1165" s="280"/>
    </row>
    <row r="1166" spans="1:5" ht="15">
      <c r="A1166" s="129"/>
      <c r="B1166" s="278"/>
      <c r="C1166" s="98"/>
      <c r="D1166" s="98"/>
      <c r="E1166" s="280"/>
    </row>
    <row r="1167" spans="1:5" ht="15">
      <c r="A1167" s="129"/>
      <c r="B1167" s="278"/>
      <c r="C1167" s="98"/>
      <c r="D1167" s="98"/>
      <c r="E1167" s="280"/>
    </row>
    <row r="1168" spans="1:5" ht="15">
      <c r="A1168" s="129"/>
      <c r="B1168" s="278"/>
      <c r="C1168" s="98"/>
      <c r="D1168" s="98"/>
      <c r="E1168" s="280"/>
    </row>
    <row r="1169" spans="1:5" ht="15">
      <c r="A1169" s="129"/>
      <c r="B1169" s="278"/>
      <c r="C1169" s="98"/>
      <c r="D1169" s="98"/>
      <c r="E1169" s="280"/>
    </row>
    <row r="1170" spans="1:5" ht="15">
      <c r="A1170" s="129"/>
      <c r="B1170" s="278"/>
      <c r="C1170" s="98"/>
      <c r="D1170" s="98"/>
      <c r="E1170" s="280"/>
    </row>
    <row r="1171" spans="1:5" ht="15">
      <c r="A1171" s="129"/>
      <c r="B1171" s="278"/>
      <c r="C1171" s="98"/>
      <c r="D1171" s="98"/>
      <c r="E1171" s="280"/>
    </row>
    <row r="1172" spans="1:5" ht="15">
      <c r="A1172" s="129"/>
      <c r="B1172" s="278"/>
      <c r="C1172" s="98"/>
      <c r="D1172" s="98"/>
      <c r="E1172" s="280"/>
    </row>
    <row r="1173" spans="1:5" ht="15">
      <c r="A1173" s="129"/>
      <c r="B1173" s="278"/>
      <c r="C1173" s="98"/>
      <c r="D1173" s="98"/>
      <c r="E1173" s="280"/>
    </row>
    <row r="1174" spans="1:5" ht="15">
      <c r="A1174" s="129"/>
      <c r="B1174" s="278"/>
      <c r="C1174" s="98"/>
      <c r="D1174" s="98"/>
      <c r="E1174" s="280"/>
    </row>
    <row r="1175" spans="1:5" ht="15">
      <c r="A1175" s="129"/>
      <c r="B1175" s="278"/>
      <c r="C1175" s="98"/>
      <c r="D1175" s="98"/>
      <c r="E1175" s="280"/>
    </row>
    <row r="1176" spans="1:5" ht="15">
      <c r="A1176" s="129"/>
      <c r="B1176" s="278"/>
      <c r="C1176" s="98"/>
      <c r="D1176" s="98"/>
      <c r="E1176" s="280"/>
    </row>
    <row r="1177" spans="1:5" ht="15">
      <c r="A1177" s="129"/>
      <c r="B1177" s="278"/>
      <c r="C1177" s="98"/>
      <c r="D1177" s="98"/>
      <c r="E1177" s="280"/>
    </row>
    <row r="1178" spans="1:5" ht="15">
      <c r="A1178" s="129"/>
      <c r="B1178" s="278"/>
      <c r="C1178" s="98"/>
      <c r="D1178" s="98"/>
      <c r="E1178" s="280"/>
    </row>
    <row r="1179" spans="1:5" ht="15">
      <c r="A1179" s="129"/>
      <c r="B1179" s="278"/>
      <c r="C1179" s="98"/>
      <c r="D1179" s="98"/>
      <c r="E1179" s="280"/>
    </row>
    <row r="1180" spans="1:5" ht="15">
      <c r="A1180" s="129"/>
      <c r="B1180" s="278"/>
      <c r="C1180" s="98"/>
      <c r="D1180" s="98"/>
      <c r="E1180" s="280"/>
    </row>
    <row r="1181" spans="1:5" ht="15">
      <c r="A1181" s="129"/>
      <c r="B1181" s="278"/>
      <c r="C1181" s="98"/>
      <c r="D1181" s="98"/>
      <c r="E1181" s="280"/>
    </row>
    <row r="1182" spans="1:5" ht="15">
      <c r="A1182" s="129"/>
      <c r="B1182" s="278"/>
      <c r="C1182" s="98"/>
      <c r="D1182" s="98"/>
      <c r="E1182" s="280"/>
    </row>
    <row r="1183" spans="1:5" ht="15">
      <c r="A1183" s="129"/>
      <c r="B1183" s="278"/>
      <c r="C1183" s="98"/>
      <c r="D1183" s="98"/>
      <c r="E1183" s="280"/>
    </row>
    <row r="1184" spans="1:5" ht="15">
      <c r="A1184" s="129"/>
      <c r="B1184" s="278"/>
      <c r="C1184" s="98"/>
      <c r="D1184" s="98"/>
      <c r="E1184" s="280"/>
    </row>
    <row r="1185" spans="1:5" ht="15">
      <c r="A1185" s="129"/>
      <c r="B1185" s="278"/>
      <c r="C1185" s="98"/>
      <c r="D1185" s="98"/>
      <c r="E1185" s="280"/>
    </row>
    <row r="1186" spans="1:5" ht="15">
      <c r="A1186" s="129"/>
      <c r="B1186" s="278"/>
      <c r="C1186" s="98"/>
      <c r="D1186" s="98"/>
      <c r="E1186" s="280"/>
    </row>
    <row r="1187" spans="1:5" ht="15">
      <c r="A1187" s="129"/>
      <c r="B1187" s="278"/>
      <c r="C1187" s="98"/>
      <c r="D1187" s="98"/>
      <c r="E1187" s="280"/>
    </row>
    <row r="1188" spans="1:5" ht="15">
      <c r="A1188" s="129"/>
      <c r="B1188" s="278"/>
      <c r="C1188" s="98"/>
      <c r="D1188" s="98"/>
      <c r="E1188" s="280"/>
    </row>
    <row r="1189" spans="1:5" ht="15">
      <c r="A1189" s="129"/>
      <c r="B1189" s="278"/>
      <c r="C1189" s="98"/>
      <c r="D1189" s="98"/>
      <c r="E1189" s="280"/>
    </row>
    <row r="1190" spans="1:5" ht="15">
      <c r="A1190" s="129"/>
      <c r="B1190" s="278"/>
      <c r="C1190" s="98"/>
      <c r="D1190" s="98"/>
      <c r="E1190" s="280"/>
    </row>
    <row r="1191" spans="1:5" ht="15">
      <c r="A1191" s="129"/>
      <c r="B1191" s="278"/>
      <c r="C1191" s="98"/>
      <c r="D1191" s="98"/>
      <c r="E1191" s="280"/>
    </row>
    <row r="1192" spans="1:5" ht="15">
      <c r="A1192" s="129"/>
      <c r="B1192" s="278"/>
      <c r="C1192" s="98"/>
      <c r="D1192" s="98"/>
      <c r="E1192" s="280"/>
    </row>
    <row r="1193" spans="1:5" ht="15">
      <c r="A1193" s="129"/>
      <c r="B1193" s="278"/>
      <c r="C1193" s="98"/>
      <c r="D1193" s="98"/>
      <c r="E1193" s="280"/>
    </row>
    <row r="1194" spans="1:5" ht="15">
      <c r="A1194" s="129"/>
      <c r="B1194" s="278"/>
      <c r="C1194" s="98"/>
      <c r="D1194" s="98"/>
      <c r="E1194" s="280"/>
    </row>
    <row r="1195" spans="1:5" ht="15">
      <c r="A1195" s="129"/>
      <c r="B1195" s="278"/>
      <c r="C1195" s="98"/>
      <c r="D1195" s="98"/>
      <c r="E1195" s="280"/>
    </row>
    <row r="1196" spans="1:5" ht="15">
      <c r="A1196" s="129"/>
      <c r="B1196" s="278"/>
      <c r="C1196" s="98"/>
      <c r="D1196" s="98"/>
      <c r="E1196" s="280"/>
    </row>
    <row r="1197" spans="1:5" ht="15">
      <c r="A1197" s="129"/>
      <c r="B1197" s="278"/>
      <c r="C1197" s="98"/>
      <c r="D1197" s="98"/>
      <c r="E1197" s="280"/>
    </row>
    <row r="1198" spans="1:5" ht="15">
      <c r="A1198" s="129"/>
      <c r="B1198" s="278"/>
      <c r="C1198" s="98"/>
      <c r="D1198" s="98"/>
      <c r="E1198" s="280"/>
    </row>
    <row r="1199" spans="1:5" ht="15">
      <c r="A1199" s="129"/>
      <c r="B1199" s="278"/>
      <c r="C1199" s="98"/>
      <c r="D1199" s="98"/>
      <c r="E1199" s="280"/>
    </row>
    <row r="1200" spans="1:5" ht="15">
      <c r="A1200" s="129"/>
      <c r="B1200" s="278"/>
      <c r="C1200" s="98"/>
      <c r="D1200" s="98"/>
      <c r="E1200" s="280"/>
    </row>
    <row r="1201" spans="1:5" ht="15">
      <c r="A1201" s="129"/>
      <c r="B1201" s="278"/>
      <c r="C1201" s="98"/>
      <c r="D1201" s="98"/>
      <c r="E1201" s="280"/>
    </row>
    <row r="1202" spans="1:5" ht="15">
      <c r="A1202" s="129"/>
      <c r="B1202" s="278"/>
      <c r="C1202" s="98"/>
      <c r="D1202" s="98"/>
      <c r="E1202" s="280"/>
    </row>
    <row r="1203" spans="1:5" ht="15">
      <c r="A1203" s="129"/>
      <c r="B1203" s="278"/>
      <c r="C1203" s="98"/>
      <c r="D1203" s="98"/>
      <c r="E1203" s="280"/>
    </row>
    <row r="1204" spans="1:5" ht="15">
      <c r="A1204" s="129"/>
      <c r="B1204" s="278"/>
      <c r="C1204" s="98"/>
      <c r="D1204" s="98"/>
      <c r="E1204" s="280"/>
    </row>
    <row r="1205" spans="1:5" ht="15">
      <c r="A1205" s="129"/>
      <c r="B1205" s="278"/>
      <c r="C1205" s="98"/>
      <c r="D1205" s="98"/>
      <c r="E1205" s="280"/>
    </row>
    <row r="1206" spans="1:5" ht="15">
      <c r="A1206" s="129"/>
      <c r="B1206" s="278"/>
      <c r="C1206" s="98"/>
      <c r="D1206" s="98"/>
      <c r="E1206" s="280"/>
    </row>
    <row r="1207" spans="1:5" ht="15">
      <c r="A1207" s="129"/>
      <c r="B1207" s="278"/>
      <c r="C1207" s="98"/>
      <c r="D1207" s="98"/>
      <c r="E1207" s="280"/>
    </row>
    <row r="1208" spans="1:5" ht="15">
      <c r="A1208" s="129"/>
      <c r="B1208" s="278"/>
      <c r="C1208" s="98"/>
      <c r="D1208" s="98"/>
      <c r="E1208" s="280"/>
    </row>
    <row r="1209" spans="1:5" ht="15">
      <c r="A1209" s="129"/>
      <c r="B1209" s="278"/>
      <c r="C1209" s="98"/>
      <c r="D1209" s="98"/>
      <c r="E1209" s="280"/>
    </row>
    <row r="1210" spans="1:5" ht="15">
      <c r="A1210" s="129"/>
      <c r="B1210" s="278"/>
      <c r="C1210" s="98"/>
      <c r="D1210" s="98"/>
      <c r="E1210" s="280"/>
    </row>
    <row r="1211" spans="1:5" ht="15">
      <c r="A1211" s="129"/>
      <c r="B1211" s="278"/>
      <c r="C1211" s="98"/>
      <c r="D1211" s="98"/>
      <c r="E1211" s="280"/>
    </row>
    <row r="1212" spans="1:5" ht="15">
      <c r="A1212" s="129"/>
      <c r="B1212" s="278"/>
      <c r="C1212" s="98"/>
      <c r="D1212" s="98"/>
      <c r="E1212" s="280"/>
    </row>
    <row r="1213" spans="1:5" ht="15">
      <c r="A1213" s="129"/>
      <c r="B1213" s="278"/>
      <c r="C1213" s="98"/>
      <c r="D1213" s="98"/>
      <c r="E1213" s="280"/>
    </row>
    <row r="1214" spans="1:5" ht="15">
      <c r="A1214" s="129"/>
      <c r="B1214" s="278"/>
      <c r="C1214" s="98"/>
      <c r="D1214" s="98"/>
      <c r="E1214" s="280"/>
    </row>
    <row r="1215" spans="1:5" ht="15">
      <c r="A1215" s="129"/>
      <c r="B1215" s="278"/>
      <c r="C1215" s="98"/>
      <c r="D1215" s="98"/>
      <c r="E1215" s="280"/>
    </row>
    <row r="1216" spans="1:5" ht="15">
      <c r="A1216" s="129"/>
      <c r="B1216" s="278"/>
      <c r="C1216" s="98"/>
      <c r="D1216" s="98"/>
      <c r="E1216" s="280"/>
    </row>
    <row r="1217" spans="1:5" ht="15">
      <c r="A1217" s="129"/>
      <c r="B1217" s="278"/>
      <c r="C1217" s="98"/>
      <c r="D1217" s="98"/>
      <c r="E1217" s="280"/>
    </row>
    <row r="1218" spans="1:5" ht="15">
      <c r="A1218" s="129"/>
      <c r="B1218" s="278"/>
      <c r="C1218" s="98"/>
      <c r="D1218" s="98"/>
      <c r="E1218" s="280"/>
    </row>
    <row r="1219" spans="1:5" ht="15">
      <c r="A1219" s="129"/>
      <c r="B1219" s="278"/>
      <c r="C1219" s="98"/>
      <c r="D1219" s="98"/>
      <c r="E1219" s="280"/>
    </row>
    <row r="1220" spans="1:5" ht="15">
      <c r="A1220" s="129"/>
      <c r="B1220" s="278"/>
      <c r="C1220" s="98"/>
      <c r="D1220" s="98"/>
      <c r="E1220" s="280"/>
    </row>
    <row r="1221" spans="1:5" ht="15">
      <c r="A1221" s="129"/>
      <c r="B1221" s="278"/>
      <c r="C1221" s="98"/>
      <c r="D1221" s="98"/>
      <c r="E1221" s="280"/>
    </row>
    <row r="1222" spans="1:5" ht="15">
      <c r="A1222" s="129"/>
      <c r="B1222" s="278"/>
      <c r="C1222" s="98"/>
      <c r="D1222" s="98"/>
      <c r="E1222" s="280"/>
    </row>
    <row r="1223" spans="1:5" ht="15">
      <c r="A1223" s="129"/>
      <c r="B1223" s="278"/>
      <c r="C1223" s="98"/>
      <c r="D1223" s="98"/>
      <c r="E1223" s="280"/>
    </row>
    <row r="1224" spans="1:5" ht="15">
      <c r="A1224" s="129"/>
      <c r="B1224" s="278"/>
      <c r="C1224" s="98"/>
      <c r="D1224" s="98"/>
      <c r="E1224" s="280"/>
    </row>
    <row r="1225" spans="1:5" ht="15">
      <c r="A1225" s="129"/>
      <c r="B1225" s="278"/>
      <c r="C1225" s="98"/>
      <c r="D1225" s="98"/>
      <c r="E1225" s="280"/>
    </row>
    <row r="1226" spans="1:5" ht="15">
      <c r="A1226" s="129"/>
      <c r="B1226" s="278"/>
      <c r="C1226" s="98"/>
      <c r="D1226" s="98"/>
      <c r="E1226" s="280"/>
    </row>
    <row r="1227" spans="1:5" ht="15">
      <c r="A1227" s="129"/>
      <c r="B1227" s="278"/>
      <c r="C1227" s="98"/>
      <c r="D1227" s="98"/>
      <c r="E1227" s="280"/>
    </row>
    <row r="1228" spans="1:5" ht="15">
      <c r="A1228" s="129"/>
      <c r="B1228" s="278"/>
      <c r="C1228" s="98"/>
      <c r="D1228" s="98"/>
      <c r="E1228" s="280"/>
    </row>
    <row r="1229" spans="1:5" ht="15">
      <c r="A1229" s="129"/>
      <c r="B1229" s="278"/>
      <c r="C1229" s="98"/>
      <c r="D1229" s="98"/>
      <c r="E1229" s="280"/>
    </row>
    <row r="1230" spans="1:5" ht="15">
      <c r="A1230" s="129"/>
      <c r="B1230" s="278"/>
      <c r="C1230" s="98"/>
      <c r="D1230" s="98"/>
      <c r="E1230" s="280"/>
    </row>
    <row r="1231" spans="1:5" ht="15">
      <c r="A1231" s="129"/>
      <c r="B1231" s="278"/>
      <c r="C1231" s="98"/>
      <c r="D1231" s="98"/>
      <c r="E1231" s="280"/>
    </row>
    <row r="1232" spans="1:5" ht="15">
      <c r="A1232" s="129"/>
      <c r="B1232" s="278"/>
      <c r="C1232" s="98"/>
      <c r="D1232" s="98"/>
      <c r="E1232" s="280"/>
    </row>
    <row r="1233" spans="1:5" ht="15">
      <c r="A1233" s="129"/>
      <c r="B1233" s="278"/>
      <c r="C1233" s="98"/>
      <c r="D1233" s="98"/>
      <c r="E1233" s="280"/>
    </row>
    <row r="1234" spans="1:5" ht="15">
      <c r="A1234" s="129"/>
      <c r="B1234" s="278"/>
      <c r="C1234" s="98"/>
      <c r="D1234" s="98"/>
      <c r="E1234" s="280"/>
    </row>
    <row r="1235" spans="1:5" ht="15">
      <c r="A1235" s="129"/>
      <c r="B1235" s="278"/>
      <c r="C1235" s="98"/>
      <c r="D1235" s="98"/>
      <c r="E1235" s="280"/>
    </row>
    <row r="1236" spans="1:5" ht="15">
      <c r="A1236" s="129"/>
      <c r="B1236" s="278"/>
      <c r="C1236" s="98"/>
      <c r="D1236" s="98"/>
      <c r="E1236" s="280"/>
    </row>
    <row r="1237" spans="1:5" ht="15">
      <c r="A1237" s="129"/>
      <c r="B1237" s="278"/>
      <c r="C1237" s="98"/>
      <c r="D1237" s="98"/>
      <c r="E1237" s="280"/>
    </row>
    <row r="1238" spans="1:5" ht="15">
      <c r="A1238" s="129"/>
      <c r="B1238" s="278"/>
      <c r="C1238" s="98"/>
      <c r="D1238" s="98"/>
      <c r="E1238" s="280"/>
    </row>
    <row r="1239" spans="1:5" ht="15">
      <c r="A1239" s="129"/>
      <c r="B1239" s="278"/>
      <c r="C1239" s="98"/>
      <c r="D1239" s="98"/>
      <c r="E1239" s="280"/>
    </row>
    <row r="1240" spans="1:5" ht="15">
      <c r="A1240" s="129"/>
      <c r="B1240" s="278"/>
      <c r="C1240" s="98"/>
      <c r="D1240" s="98"/>
      <c r="E1240" s="280"/>
    </row>
    <row r="1241" spans="1:5" ht="15">
      <c r="A1241" s="129"/>
      <c r="B1241" s="278"/>
      <c r="C1241" s="98"/>
      <c r="D1241" s="98"/>
      <c r="E1241" s="280"/>
    </row>
    <row r="1242" spans="1:5" ht="15">
      <c r="A1242" s="129"/>
      <c r="B1242" s="278"/>
      <c r="C1242" s="98"/>
      <c r="D1242" s="98"/>
      <c r="E1242" s="280"/>
    </row>
    <row r="1243" spans="1:5" ht="15">
      <c r="A1243" s="129"/>
      <c r="B1243" s="278"/>
      <c r="C1243" s="98"/>
      <c r="D1243" s="98"/>
      <c r="E1243" s="280"/>
    </row>
    <row r="1244" spans="1:5" ht="15">
      <c r="A1244" s="129"/>
      <c r="B1244" s="278"/>
      <c r="C1244" s="98"/>
      <c r="D1244" s="98"/>
      <c r="E1244" s="280"/>
    </row>
    <row r="1245" spans="1:5" ht="15">
      <c r="A1245" s="129"/>
      <c r="B1245" s="278"/>
      <c r="C1245" s="98"/>
      <c r="D1245" s="98"/>
      <c r="E1245" s="280"/>
    </row>
    <row r="1246" spans="1:5" ht="15">
      <c r="A1246" s="129"/>
      <c r="B1246" s="278"/>
      <c r="C1246" s="98"/>
      <c r="D1246" s="98"/>
      <c r="E1246" s="280"/>
    </row>
    <row r="1247" spans="1:5" ht="15">
      <c r="A1247" s="129"/>
      <c r="B1247" s="278"/>
      <c r="C1247" s="98"/>
      <c r="D1247" s="98"/>
      <c r="E1247" s="280"/>
    </row>
    <row r="1248" spans="1:5" ht="15">
      <c r="A1248" s="129"/>
      <c r="B1248" s="278"/>
      <c r="C1248" s="98"/>
      <c r="D1248" s="98"/>
      <c r="E1248" s="280"/>
    </row>
    <row r="1249" spans="1:5" ht="15">
      <c r="A1249" s="129"/>
      <c r="B1249" s="278"/>
      <c r="C1249" s="98"/>
      <c r="D1249" s="98"/>
      <c r="E1249" s="280"/>
    </row>
    <row r="1250" spans="1:5" ht="15">
      <c r="A1250" s="129"/>
      <c r="B1250" s="278"/>
      <c r="C1250" s="98"/>
      <c r="D1250" s="98"/>
      <c r="E1250" s="280"/>
    </row>
    <row r="1251" spans="1:5" ht="15">
      <c r="A1251" s="129"/>
      <c r="B1251" s="278"/>
      <c r="C1251" s="98"/>
      <c r="D1251" s="98"/>
      <c r="E1251" s="280"/>
    </row>
    <row r="1252" spans="1:5" ht="15">
      <c r="A1252" s="129"/>
      <c r="B1252" s="278"/>
      <c r="C1252" s="98"/>
      <c r="D1252" s="98"/>
      <c r="E1252" s="280"/>
    </row>
    <row r="1253" spans="1:5" ht="15">
      <c r="A1253" s="129"/>
      <c r="B1253" s="278"/>
      <c r="C1253" s="98"/>
      <c r="D1253" s="98"/>
      <c r="E1253" s="280"/>
    </row>
    <row r="1254" spans="1:5" ht="15">
      <c r="A1254" s="129"/>
      <c r="B1254" s="278"/>
      <c r="C1254" s="98"/>
      <c r="D1254" s="98"/>
      <c r="E1254" s="280"/>
    </row>
    <row r="1255" spans="1:5" ht="15">
      <c r="A1255" s="129"/>
      <c r="B1255" s="278"/>
      <c r="C1255" s="98"/>
      <c r="D1255" s="98"/>
      <c r="E1255" s="280"/>
    </row>
    <row r="1256" spans="1:5" ht="15">
      <c r="A1256" s="129"/>
      <c r="B1256" s="278"/>
      <c r="C1256" s="98"/>
      <c r="D1256" s="98"/>
      <c r="E1256" s="280"/>
    </row>
    <row r="1257" spans="1:5" ht="15">
      <c r="A1257" s="129"/>
      <c r="B1257" s="278"/>
      <c r="C1257" s="98"/>
      <c r="D1257" s="98"/>
      <c r="E1257" s="280"/>
    </row>
    <row r="1258" spans="1:5" ht="15">
      <c r="A1258" s="129"/>
      <c r="B1258" s="278"/>
      <c r="C1258" s="98"/>
      <c r="D1258" s="98"/>
      <c r="E1258" s="280"/>
    </row>
    <row r="1259" spans="1:5" ht="15">
      <c r="A1259" s="129"/>
      <c r="B1259" s="278"/>
      <c r="C1259" s="98"/>
      <c r="D1259" s="98"/>
      <c r="E1259" s="280"/>
    </row>
    <row r="1260" spans="1:5" ht="15">
      <c r="A1260" s="129"/>
      <c r="B1260" s="278"/>
      <c r="C1260" s="98"/>
      <c r="D1260" s="98"/>
      <c r="E1260" s="280"/>
    </row>
    <row r="1261" spans="1:5" ht="15">
      <c r="A1261" s="129"/>
      <c r="B1261" s="278"/>
      <c r="C1261" s="98"/>
      <c r="D1261" s="98"/>
      <c r="E1261" s="280"/>
    </row>
    <row r="1262" spans="1:5" ht="15">
      <c r="A1262" s="129"/>
      <c r="B1262" s="278"/>
      <c r="C1262" s="98"/>
      <c r="D1262" s="98"/>
      <c r="E1262" s="280"/>
    </row>
    <row r="1263" spans="1:5" ht="15">
      <c r="A1263" s="129"/>
      <c r="B1263" s="278"/>
      <c r="C1263" s="98"/>
      <c r="D1263" s="98"/>
      <c r="E1263" s="280"/>
    </row>
    <row r="1264" spans="1:5" ht="15">
      <c r="A1264" s="129"/>
      <c r="B1264" s="278"/>
      <c r="C1264" s="98"/>
      <c r="D1264" s="98"/>
      <c r="E1264" s="280"/>
    </row>
    <row r="1265" spans="1:5" ht="15">
      <c r="A1265" s="129"/>
      <c r="B1265" s="278"/>
      <c r="C1265" s="98"/>
      <c r="D1265" s="98"/>
      <c r="E1265" s="280"/>
    </row>
    <row r="1266" spans="1:5" ht="15">
      <c r="A1266" s="129"/>
      <c r="B1266" s="278"/>
      <c r="C1266" s="98"/>
      <c r="D1266" s="98"/>
      <c r="E1266" s="280"/>
    </row>
    <row r="1267" spans="1:5" ht="15">
      <c r="A1267" s="129"/>
      <c r="B1267" s="278"/>
      <c r="C1267" s="98"/>
      <c r="D1267" s="98"/>
      <c r="E1267" s="280"/>
    </row>
    <row r="1268" spans="1:5" ht="15">
      <c r="A1268" s="129"/>
      <c r="B1268" s="278"/>
      <c r="C1268" s="98"/>
      <c r="D1268" s="98"/>
      <c r="E1268" s="280"/>
    </row>
    <row r="1269" spans="1:5" ht="15">
      <c r="A1269" s="129"/>
      <c r="B1269" s="278"/>
      <c r="C1269" s="98"/>
      <c r="D1269" s="98"/>
      <c r="E1269" s="280"/>
    </row>
    <row r="1270" spans="1:5" ht="15">
      <c r="A1270" s="129"/>
      <c r="B1270" s="278"/>
      <c r="C1270" s="98"/>
      <c r="D1270" s="98"/>
      <c r="E1270" s="280"/>
    </row>
    <row r="1271" spans="1:5" ht="15">
      <c r="A1271" s="129"/>
      <c r="B1271" s="278"/>
      <c r="C1271" s="98"/>
      <c r="D1271" s="98"/>
      <c r="E1271" s="280"/>
    </row>
    <row r="1272" spans="1:5" ht="15">
      <c r="A1272" s="129"/>
      <c r="B1272" s="278"/>
      <c r="C1272" s="98"/>
      <c r="D1272" s="98"/>
      <c r="E1272" s="280"/>
    </row>
    <row r="1273" spans="1:5" ht="15">
      <c r="A1273" s="129"/>
      <c r="B1273" s="278"/>
      <c r="C1273" s="98"/>
      <c r="D1273" s="98"/>
      <c r="E1273" s="280"/>
    </row>
    <row r="1274" spans="1:5" ht="15">
      <c r="A1274" s="129"/>
      <c r="B1274" s="278"/>
      <c r="C1274" s="98"/>
      <c r="D1274" s="98"/>
      <c r="E1274" s="280"/>
    </row>
    <row r="1275" spans="1:5" ht="15">
      <c r="A1275" s="129"/>
      <c r="B1275" s="278"/>
      <c r="C1275" s="98"/>
      <c r="D1275" s="98"/>
      <c r="E1275" s="280"/>
    </row>
    <row r="1276" spans="1:5" ht="15">
      <c r="A1276" s="129"/>
      <c r="B1276" s="278"/>
      <c r="C1276" s="98"/>
      <c r="D1276" s="98"/>
      <c r="E1276" s="280"/>
    </row>
    <row r="1277" spans="1:5" ht="15">
      <c r="A1277" s="129"/>
      <c r="B1277" s="278"/>
      <c r="C1277" s="98"/>
      <c r="D1277" s="98"/>
      <c r="E1277" s="280"/>
    </row>
    <row r="1278" spans="1:5" ht="15">
      <c r="A1278" s="129"/>
      <c r="B1278" s="278"/>
      <c r="C1278" s="98"/>
      <c r="D1278" s="98"/>
      <c r="E1278" s="280"/>
    </row>
    <row r="1279" spans="1:5" ht="15">
      <c r="A1279" s="129"/>
      <c r="B1279" s="278"/>
      <c r="C1279" s="98"/>
      <c r="D1279" s="98"/>
      <c r="E1279" s="280"/>
    </row>
    <row r="1280" spans="1:5" ht="15">
      <c r="A1280" s="129"/>
      <c r="B1280" s="278"/>
      <c r="C1280" s="98"/>
      <c r="D1280" s="98"/>
      <c r="E1280" s="280"/>
    </row>
    <row r="1281" spans="1:5" ht="15">
      <c r="A1281" s="129"/>
      <c r="B1281" s="278"/>
      <c r="C1281" s="98"/>
      <c r="D1281" s="98"/>
      <c r="E1281" s="280"/>
    </row>
    <row r="1282" spans="1:5" ht="15">
      <c r="A1282" s="129"/>
      <c r="B1282" s="278"/>
      <c r="C1282" s="98"/>
      <c r="D1282" s="98"/>
      <c r="E1282" s="280"/>
    </row>
    <row r="1283" spans="1:5" ht="15">
      <c r="A1283" s="129"/>
      <c r="B1283" s="278"/>
      <c r="C1283" s="98"/>
      <c r="D1283" s="98"/>
      <c r="E1283" s="280"/>
    </row>
    <row r="1284" spans="1:5" ht="15">
      <c r="A1284" s="129"/>
      <c r="B1284" s="278"/>
      <c r="C1284" s="98"/>
      <c r="D1284" s="98"/>
      <c r="E1284" s="280"/>
    </row>
    <row r="1285" spans="1:5" ht="15">
      <c r="A1285" s="129"/>
      <c r="B1285" s="278"/>
      <c r="C1285" s="98"/>
      <c r="D1285" s="98"/>
      <c r="E1285" s="280"/>
    </row>
    <row r="1286" spans="1:5" ht="15">
      <c r="A1286" s="129"/>
      <c r="B1286" s="278"/>
      <c r="C1286" s="98"/>
      <c r="D1286" s="98"/>
      <c r="E1286" s="280"/>
    </row>
    <row r="1287" spans="1:5" ht="15">
      <c r="A1287" s="129"/>
      <c r="B1287" s="278"/>
      <c r="C1287" s="98"/>
      <c r="D1287" s="98"/>
      <c r="E1287" s="280"/>
    </row>
    <row r="1288" spans="1:5" ht="15">
      <c r="A1288" s="129"/>
      <c r="B1288" s="278"/>
      <c r="C1288" s="98"/>
      <c r="D1288" s="98"/>
      <c r="E1288" s="280"/>
    </row>
    <row r="1289" spans="1:5" ht="15">
      <c r="A1289" s="129"/>
      <c r="B1289" s="278"/>
      <c r="C1289" s="98"/>
      <c r="D1289" s="98"/>
      <c r="E1289" s="280"/>
    </row>
    <row r="1290" spans="1:5" ht="15">
      <c r="A1290" s="129"/>
      <c r="B1290" s="278"/>
      <c r="C1290" s="98"/>
      <c r="D1290" s="98"/>
      <c r="E1290" s="280"/>
    </row>
    <row r="1291" spans="1:5" ht="15">
      <c r="A1291" s="129"/>
      <c r="B1291" s="278"/>
      <c r="C1291" s="98"/>
      <c r="D1291" s="98"/>
      <c r="E1291" s="280"/>
    </row>
    <row r="1292" spans="1:5" ht="15">
      <c r="A1292" s="129"/>
      <c r="B1292" s="278"/>
      <c r="C1292" s="98"/>
      <c r="D1292" s="98"/>
      <c r="E1292" s="280"/>
    </row>
    <row r="1293" spans="1:5" ht="15">
      <c r="A1293" s="129"/>
      <c r="B1293" s="278"/>
      <c r="C1293" s="98"/>
      <c r="D1293" s="98"/>
      <c r="E1293" s="280"/>
    </row>
    <row r="1294" spans="1:5" ht="15">
      <c r="A1294" s="129"/>
      <c r="B1294" s="278"/>
      <c r="C1294" s="98"/>
      <c r="D1294" s="98"/>
      <c r="E1294" s="280"/>
    </row>
    <row r="1295" spans="1:5" ht="15">
      <c r="A1295" s="129"/>
      <c r="B1295" s="278"/>
      <c r="C1295" s="98"/>
      <c r="D1295" s="98"/>
      <c r="E1295" s="280"/>
    </row>
    <row r="1296" spans="1:5" ht="15">
      <c r="A1296" s="129"/>
      <c r="B1296" s="278"/>
      <c r="C1296" s="98"/>
      <c r="D1296" s="98"/>
      <c r="E1296" s="280"/>
    </row>
    <row r="1297" spans="1:5" ht="15">
      <c r="A1297" s="129"/>
      <c r="B1297" s="278"/>
      <c r="C1297" s="98"/>
      <c r="D1297" s="98"/>
      <c r="E1297" s="280"/>
    </row>
    <row r="1298" spans="1:5" ht="15">
      <c r="A1298" s="129"/>
      <c r="B1298" s="278"/>
      <c r="C1298" s="98"/>
      <c r="D1298" s="98"/>
      <c r="E1298" s="280"/>
    </row>
    <row r="1299" spans="1:5" ht="15">
      <c r="A1299" s="129"/>
      <c r="B1299" s="278"/>
      <c r="C1299" s="98"/>
      <c r="D1299" s="98"/>
      <c r="E1299" s="280"/>
    </row>
    <row r="1300" spans="1:5" ht="15">
      <c r="A1300" s="129"/>
      <c r="B1300" s="278"/>
      <c r="C1300" s="98"/>
      <c r="D1300" s="98"/>
      <c r="E1300" s="280"/>
    </row>
    <row r="1301" spans="1:5" ht="15">
      <c r="A1301" s="129"/>
      <c r="B1301" s="278"/>
      <c r="C1301" s="98"/>
      <c r="D1301" s="98"/>
      <c r="E1301" s="280"/>
    </row>
    <row r="1302" spans="1:5" ht="15">
      <c r="A1302" s="129"/>
      <c r="B1302" s="278"/>
      <c r="C1302" s="98"/>
      <c r="D1302" s="98"/>
      <c r="E1302" s="280"/>
    </row>
    <row r="1303" spans="1:5" ht="15">
      <c r="A1303" s="129"/>
      <c r="B1303" s="278"/>
      <c r="C1303" s="98"/>
      <c r="D1303" s="98"/>
      <c r="E1303" s="280"/>
    </row>
    <row r="1304" spans="1:5" ht="15">
      <c r="A1304" s="129"/>
      <c r="B1304" s="278"/>
      <c r="C1304" s="98"/>
      <c r="D1304" s="98"/>
      <c r="E1304" s="280"/>
    </row>
    <row r="1305" spans="1:5" ht="15">
      <c r="A1305" s="129"/>
      <c r="B1305" s="278"/>
      <c r="C1305" s="98"/>
      <c r="D1305" s="98"/>
      <c r="E1305" s="280"/>
    </row>
    <row r="1306" spans="1:5" ht="15">
      <c r="A1306" s="129"/>
      <c r="B1306" s="278"/>
      <c r="C1306" s="98"/>
      <c r="D1306" s="98"/>
      <c r="E1306" s="280"/>
    </row>
    <row r="1307" spans="1:5" ht="15">
      <c r="A1307" s="129"/>
      <c r="B1307" s="278"/>
      <c r="C1307" s="98"/>
      <c r="D1307" s="98"/>
      <c r="E1307" s="280"/>
    </row>
    <row r="1308" spans="1:5" ht="15">
      <c r="A1308" s="129"/>
      <c r="B1308" s="278"/>
      <c r="C1308" s="98"/>
      <c r="D1308" s="98"/>
      <c r="E1308" s="280"/>
    </row>
    <row r="1309" spans="1:5" ht="15">
      <c r="A1309" s="129"/>
      <c r="B1309" s="278"/>
      <c r="C1309" s="98"/>
      <c r="D1309" s="98"/>
      <c r="E1309" s="280"/>
    </row>
    <row r="1310" spans="1:5" ht="15">
      <c r="A1310" s="129"/>
      <c r="B1310" s="278"/>
      <c r="C1310" s="98"/>
      <c r="D1310" s="98"/>
      <c r="E1310" s="280"/>
    </row>
    <row r="1311" spans="1:5" ht="15">
      <c r="A1311" s="129"/>
      <c r="B1311" s="278"/>
      <c r="C1311" s="98"/>
      <c r="D1311" s="98"/>
      <c r="E1311" s="280"/>
    </row>
    <row r="1312" spans="1:5" ht="15">
      <c r="A1312" s="129"/>
      <c r="B1312" s="278"/>
      <c r="C1312" s="98"/>
      <c r="D1312" s="98"/>
      <c r="E1312" s="280"/>
    </row>
    <row r="1313" spans="1:5" ht="15">
      <c r="A1313" s="129"/>
      <c r="B1313" s="278"/>
      <c r="C1313" s="98"/>
      <c r="D1313" s="98"/>
      <c r="E1313" s="280"/>
    </row>
    <row r="1314" spans="1:5" ht="15">
      <c r="A1314" s="129"/>
      <c r="B1314" s="278"/>
      <c r="C1314" s="98"/>
      <c r="D1314" s="98"/>
      <c r="E1314" s="280"/>
    </row>
    <row r="1315" spans="1:5" ht="15">
      <c r="A1315" s="129"/>
      <c r="B1315" s="278"/>
      <c r="C1315" s="98"/>
      <c r="D1315" s="98"/>
      <c r="E1315" s="280"/>
    </row>
    <row r="1316" spans="1:5" ht="15">
      <c r="A1316" s="129"/>
      <c r="B1316" s="278"/>
      <c r="C1316" s="98"/>
      <c r="D1316" s="98"/>
      <c r="E1316" s="280"/>
    </row>
    <row r="1317" spans="1:5" ht="15">
      <c r="A1317" s="129"/>
      <c r="B1317" s="278"/>
      <c r="C1317" s="98"/>
      <c r="D1317" s="98"/>
      <c r="E1317" s="280"/>
    </row>
    <row r="1318" spans="1:5" ht="15">
      <c r="A1318" s="129"/>
      <c r="B1318" s="278"/>
      <c r="C1318" s="98"/>
      <c r="D1318" s="98"/>
      <c r="E1318" s="280"/>
    </row>
    <row r="1319" spans="1:5" ht="15">
      <c r="A1319" s="129"/>
      <c r="B1319" s="278"/>
      <c r="C1319" s="98"/>
      <c r="D1319" s="98"/>
      <c r="E1319" s="280"/>
    </row>
    <row r="1320" spans="1:5" ht="15">
      <c r="A1320" s="129"/>
      <c r="B1320" s="278"/>
      <c r="C1320" s="98"/>
      <c r="D1320" s="98"/>
      <c r="E1320" s="280"/>
    </row>
    <row r="1321" spans="1:5" ht="15">
      <c r="A1321" s="129"/>
      <c r="B1321" s="278"/>
      <c r="C1321" s="98"/>
      <c r="D1321" s="98"/>
      <c r="E1321" s="280"/>
    </row>
    <row r="1322" spans="1:5" ht="15">
      <c r="A1322" s="129"/>
      <c r="B1322" s="278"/>
      <c r="C1322" s="98"/>
      <c r="D1322" s="98"/>
      <c r="E1322" s="280"/>
    </row>
    <row r="1323" spans="1:5" ht="15">
      <c r="A1323" s="129"/>
      <c r="B1323" s="278"/>
      <c r="C1323" s="98"/>
      <c r="D1323" s="98"/>
      <c r="E1323" s="280"/>
    </row>
    <row r="1324" spans="1:5" ht="15">
      <c r="A1324" s="129"/>
      <c r="B1324" s="278"/>
      <c r="C1324" s="98"/>
      <c r="D1324" s="98"/>
      <c r="E1324" s="280"/>
    </row>
    <row r="1325" spans="1:5" ht="15">
      <c r="A1325" s="129"/>
      <c r="B1325" s="278"/>
      <c r="C1325" s="98"/>
      <c r="D1325" s="98"/>
      <c r="E1325" s="280"/>
    </row>
    <row r="1326" spans="1:5" ht="15">
      <c r="A1326" s="129"/>
      <c r="B1326" s="278"/>
      <c r="C1326" s="98"/>
      <c r="D1326" s="98"/>
      <c r="E1326" s="280"/>
    </row>
    <row r="1327" spans="1:5" ht="15">
      <c r="A1327" s="129"/>
      <c r="B1327" s="278"/>
      <c r="C1327" s="98"/>
      <c r="D1327" s="98"/>
      <c r="E1327" s="280"/>
    </row>
    <row r="1328" spans="1:5" ht="15">
      <c r="A1328" s="129"/>
      <c r="B1328" s="278"/>
      <c r="C1328" s="98"/>
      <c r="D1328" s="98"/>
      <c r="E1328" s="280"/>
    </row>
    <row r="1329" spans="1:5" ht="15">
      <c r="A1329" s="129"/>
      <c r="B1329" s="278"/>
      <c r="C1329" s="98"/>
      <c r="D1329" s="98"/>
      <c r="E1329" s="280"/>
    </row>
    <row r="1330" spans="1:5" ht="15">
      <c r="A1330" s="129"/>
      <c r="B1330" s="278"/>
      <c r="C1330" s="98"/>
      <c r="D1330" s="98"/>
      <c r="E1330" s="280"/>
    </row>
    <row r="1331" spans="1:5" ht="15">
      <c r="A1331" s="129"/>
      <c r="B1331" s="278"/>
      <c r="C1331" s="98"/>
      <c r="D1331" s="98"/>
      <c r="E1331" s="280"/>
    </row>
    <row r="1332" spans="1:5" ht="15">
      <c r="A1332" s="129"/>
      <c r="B1332" s="278"/>
      <c r="C1332" s="98"/>
      <c r="D1332" s="98"/>
      <c r="E1332" s="280"/>
    </row>
    <row r="1333" spans="1:5" ht="15">
      <c r="A1333" s="129"/>
      <c r="B1333" s="278"/>
      <c r="C1333" s="98"/>
      <c r="D1333" s="98"/>
      <c r="E1333" s="280"/>
    </row>
    <row r="1334" spans="1:5" ht="15">
      <c r="A1334" s="129"/>
      <c r="B1334" s="278"/>
      <c r="C1334" s="98"/>
      <c r="D1334" s="98"/>
      <c r="E1334" s="280"/>
    </row>
    <row r="1335" spans="1:5" ht="15">
      <c r="A1335" s="129"/>
      <c r="B1335" s="278"/>
      <c r="C1335" s="98"/>
      <c r="D1335" s="98"/>
      <c r="E1335" s="280"/>
    </row>
    <row r="1336" spans="1:5" ht="15">
      <c r="A1336" s="129"/>
      <c r="B1336" s="278"/>
      <c r="C1336" s="98"/>
      <c r="D1336" s="98"/>
      <c r="E1336" s="280"/>
    </row>
    <row r="1337" spans="1:5" ht="15">
      <c r="A1337" s="129"/>
      <c r="B1337" s="278"/>
      <c r="C1337" s="98"/>
      <c r="D1337" s="98"/>
      <c r="E1337" s="280"/>
    </row>
    <row r="1338" spans="1:5" ht="15">
      <c r="A1338" s="129"/>
      <c r="B1338" s="278"/>
      <c r="C1338" s="98"/>
      <c r="D1338" s="98"/>
      <c r="E1338" s="280"/>
    </row>
    <row r="1339" spans="1:5" ht="15">
      <c r="A1339" s="129"/>
      <c r="B1339" s="278"/>
      <c r="C1339" s="98"/>
      <c r="D1339" s="98"/>
      <c r="E1339" s="280"/>
    </row>
    <row r="1340" spans="1:5" ht="15">
      <c r="A1340" s="129"/>
      <c r="B1340" s="278"/>
      <c r="C1340" s="98"/>
      <c r="D1340" s="98"/>
      <c r="E1340" s="280"/>
    </row>
    <row r="1341" spans="1:5" ht="15">
      <c r="A1341" s="129"/>
      <c r="B1341" s="278"/>
      <c r="C1341" s="98"/>
      <c r="D1341" s="98"/>
      <c r="E1341" s="280"/>
    </row>
    <row r="1342" spans="1:5" ht="15">
      <c r="A1342" s="129"/>
      <c r="B1342" s="278"/>
      <c r="C1342" s="98"/>
      <c r="D1342" s="98"/>
      <c r="E1342" s="280"/>
    </row>
    <row r="1343" spans="1:5" ht="15">
      <c r="A1343" s="129"/>
      <c r="B1343" s="278"/>
      <c r="C1343" s="98"/>
      <c r="D1343" s="98"/>
      <c r="E1343" s="280"/>
    </row>
    <row r="1344" spans="1:5" ht="15">
      <c r="A1344" s="129"/>
      <c r="B1344" s="278"/>
      <c r="C1344" s="98"/>
      <c r="D1344" s="98"/>
      <c r="E1344" s="280"/>
    </row>
    <row r="1345" spans="1:5" ht="15">
      <c r="A1345" s="129"/>
      <c r="B1345" s="278"/>
      <c r="C1345" s="98"/>
      <c r="D1345" s="98"/>
      <c r="E1345" s="280"/>
    </row>
    <row r="1346" spans="1:5" ht="15">
      <c r="A1346" s="129"/>
      <c r="B1346" s="278"/>
      <c r="C1346" s="98"/>
      <c r="D1346" s="98"/>
      <c r="E1346" s="280"/>
    </row>
    <row r="1347" spans="1:5" ht="15">
      <c r="A1347" s="129"/>
      <c r="B1347" s="278"/>
      <c r="C1347" s="98"/>
      <c r="D1347" s="98"/>
      <c r="E1347" s="280"/>
    </row>
    <row r="1348" spans="1:5" ht="15">
      <c r="A1348" s="129"/>
      <c r="B1348" s="278"/>
      <c r="C1348" s="98"/>
      <c r="D1348" s="98"/>
      <c r="E1348" s="280"/>
    </row>
    <row r="1349" spans="1:5" ht="15">
      <c r="A1349" s="129"/>
      <c r="B1349" s="278"/>
      <c r="C1349" s="98"/>
      <c r="D1349" s="98"/>
      <c r="E1349" s="280"/>
    </row>
    <row r="1350" spans="1:5" ht="15">
      <c r="A1350" s="129"/>
      <c r="B1350" s="278"/>
      <c r="C1350" s="98"/>
      <c r="D1350" s="98"/>
      <c r="E1350" s="280"/>
    </row>
    <row r="1351" spans="1:5" ht="15">
      <c r="A1351" s="129"/>
      <c r="B1351" s="278"/>
      <c r="C1351" s="98"/>
      <c r="D1351" s="98"/>
      <c r="E1351" s="280"/>
    </row>
    <row r="1352" spans="1:5" ht="15">
      <c r="A1352" s="129"/>
      <c r="B1352" s="278"/>
      <c r="C1352" s="98"/>
      <c r="D1352" s="98"/>
      <c r="E1352" s="280"/>
    </row>
    <row r="1353" spans="1:5" ht="15">
      <c r="A1353" s="129"/>
      <c r="B1353" s="278"/>
      <c r="C1353" s="98"/>
      <c r="D1353" s="98"/>
      <c r="E1353" s="280"/>
    </row>
    <row r="1354" spans="1:5" ht="15">
      <c r="A1354" s="129"/>
      <c r="B1354" s="278"/>
      <c r="C1354" s="98"/>
      <c r="D1354" s="98"/>
      <c r="E1354" s="280"/>
    </row>
    <row r="1355" spans="1:5" ht="15">
      <c r="A1355" s="129"/>
      <c r="B1355" s="278"/>
      <c r="C1355" s="98"/>
      <c r="D1355" s="98"/>
      <c r="E1355" s="280"/>
    </row>
    <row r="1356" spans="1:5" ht="15">
      <c r="A1356" s="129"/>
      <c r="B1356" s="278"/>
      <c r="C1356" s="98"/>
      <c r="D1356" s="98"/>
      <c r="E1356" s="280"/>
    </row>
    <row r="1357" spans="1:5" ht="15">
      <c r="A1357" s="129"/>
      <c r="B1357" s="278"/>
      <c r="C1357" s="98"/>
      <c r="D1357" s="98"/>
      <c r="E1357" s="280"/>
    </row>
    <row r="1358" spans="1:5" ht="15">
      <c r="A1358" s="129"/>
      <c r="B1358" s="278"/>
      <c r="C1358" s="98"/>
      <c r="D1358" s="98"/>
      <c r="E1358" s="280"/>
    </row>
    <row r="1359" spans="1:5" ht="15">
      <c r="A1359" s="129"/>
      <c r="B1359" s="278"/>
      <c r="C1359" s="98"/>
      <c r="D1359" s="98"/>
      <c r="E1359" s="280"/>
    </row>
    <row r="1360" spans="1:5" ht="15">
      <c r="A1360" s="129"/>
      <c r="B1360" s="278"/>
      <c r="C1360" s="98"/>
      <c r="D1360" s="98"/>
      <c r="E1360" s="280"/>
    </row>
    <row r="1361" spans="1:5" ht="15">
      <c r="A1361" s="129"/>
      <c r="B1361" s="278"/>
      <c r="C1361" s="98"/>
      <c r="D1361" s="98"/>
      <c r="E1361" s="280"/>
    </row>
    <row r="1362" spans="1:5" ht="15">
      <c r="A1362" s="129"/>
      <c r="B1362" s="278"/>
      <c r="C1362" s="98"/>
      <c r="D1362" s="98"/>
      <c r="E1362" s="280"/>
    </row>
    <row r="1363" spans="1:5" ht="15">
      <c r="A1363" s="129"/>
      <c r="B1363" s="278"/>
      <c r="C1363" s="98"/>
      <c r="D1363" s="98"/>
      <c r="E1363" s="280"/>
    </row>
    <row r="1364" spans="1:5" ht="15">
      <c r="A1364" s="129"/>
      <c r="B1364" s="278"/>
      <c r="C1364" s="98"/>
      <c r="D1364" s="98"/>
      <c r="E1364" s="280"/>
    </row>
    <row r="1365" spans="1:5" ht="15">
      <c r="A1365" s="129"/>
      <c r="B1365" s="278"/>
      <c r="C1365" s="98"/>
      <c r="D1365" s="98"/>
      <c r="E1365" s="280"/>
    </row>
    <row r="1366" spans="1:5" ht="15">
      <c r="A1366" s="129"/>
      <c r="B1366" s="278"/>
      <c r="C1366" s="98"/>
      <c r="D1366" s="98"/>
      <c r="E1366" s="280"/>
    </row>
    <row r="1367" spans="1:5" ht="15">
      <c r="A1367" s="129"/>
      <c r="B1367" s="278"/>
      <c r="C1367" s="98"/>
      <c r="D1367" s="98"/>
      <c r="E1367" s="280"/>
    </row>
    <row r="1368" spans="1:5" ht="15">
      <c r="A1368" s="129"/>
      <c r="B1368" s="278"/>
      <c r="C1368" s="98"/>
      <c r="D1368" s="98"/>
      <c r="E1368" s="280"/>
    </row>
    <row r="1369" spans="1:5" ht="15">
      <c r="A1369" s="129"/>
      <c r="B1369" s="278"/>
      <c r="C1369" s="98"/>
      <c r="D1369" s="98"/>
      <c r="E1369" s="280"/>
    </row>
    <row r="1370" spans="1:5" ht="15">
      <c r="A1370" s="129"/>
      <c r="B1370" s="278"/>
      <c r="C1370" s="98"/>
      <c r="D1370" s="98"/>
      <c r="E1370" s="280"/>
    </row>
    <row r="1371" spans="1:5" ht="15">
      <c r="A1371" s="129"/>
      <c r="B1371" s="278"/>
      <c r="C1371" s="98"/>
      <c r="D1371" s="98"/>
      <c r="E1371" s="280"/>
    </row>
    <row r="1372" spans="1:5" ht="15">
      <c r="A1372" s="129"/>
      <c r="B1372" s="278"/>
      <c r="C1372" s="98"/>
      <c r="D1372" s="98"/>
      <c r="E1372" s="280"/>
    </row>
    <row r="1373" spans="1:5" ht="15">
      <c r="A1373" s="129"/>
      <c r="B1373" s="278"/>
      <c r="C1373" s="98"/>
      <c r="D1373" s="98"/>
      <c r="E1373" s="280"/>
    </row>
    <row r="1374" spans="1:5" ht="15">
      <c r="A1374" s="129"/>
      <c r="B1374" s="278"/>
      <c r="C1374" s="98"/>
      <c r="D1374" s="98"/>
      <c r="E1374" s="280"/>
    </row>
    <row r="1375" spans="1:5" ht="15">
      <c r="A1375" s="129"/>
      <c r="B1375" s="278"/>
      <c r="C1375" s="98"/>
      <c r="D1375" s="98"/>
      <c r="E1375" s="280"/>
    </row>
    <row r="1376" spans="1:5" ht="15">
      <c r="A1376" s="129"/>
      <c r="B1376" s="278"/>
      <c r="C1376" s="98"/>
      <c r="D1376" s="98"/>
      <c r="E1376" s="280"/>
    </row>
    <row r="1377" spans="1:5" ht="15">
      <c r="A1377" s="129"/>
      <c r="B1377" s="278"/>
      <c r="C1377" s="98"/>
      <c r="D1377" s="98"/>
      <c r="E1377" s="280"/>
    </row>
    <row r="1378" spans="1:5" ht="15">
      <c r="A1378" s="129"/>
      <c r="B1378" s="278"/>
      <c r="C1378" s="98"/>
      <c r="D1378" s="98"/>
      <c r="E1378" s="280"/>
    </row>
    <row r="1379" spans="1:5" ht="15">
      <c r="A1379" s="129"/>
      <c r="B1379" s="278"/>
      <c r="C1379" s="98"/>
      <c r="D1379" s="98"/>
      <c r="E1379" s="280"/>
    </row>
    <row r="1380" spans="1:5" ht="15">
      <c r="A1380" s="129"/>
      <c r="B1380" s="278"/>
      <c r="C1380" s="98"/>
      <c r="D1380" s="98"/>
      <c r="E1380" s="280"/>
    </row>
    <row r="1381" spans="1:5" ht="15">
      <c r="A1381" s="129"/>
      <c r="B1381" s="278"/>
      <c r="C1381" s="98"/>
      <c r="D1381" s="98"/>
      <c r="E1381" s="280"/>
    </row>
    <row r="1382" spans="1:5" ht="15">
      <c r="A1382" s="129"/>
      <c r="B1382" s="278"/>
      <c r="C1382" s="98"/>
      <c r="D1382" s="98"/>
      <c r="E1382" s="280"/>
    </row>
    <row r="1383" spans="1:5" ht="15">
      <c r="A1383" s="129"/>
      <c r="B1383" s="278"/>
      <c r="C1383" s="98"/>
      <c r="D1383" s="98"/>
      <c r="E1383" s="280"/>
    </row>
    <row r="1384" spans="1:5" ht="15">
      <c r="A1384" s="129"/>
      <c r="B1384" s="278"/>
      <c r="C1384" s="98"/>
      <c r="D1384" s="98"/>
      <c r="E1384" s="280"/>
    </row>
    <row r="1385" spans="1:5" ht="15">
      <c r="A1385" s="129"/>
      <c r="B1385" s="278"/>
      <c r="C1385" s="98"/>
      <c r="D1385" s="98"/>
      <c r="E1385" s="280"/>
    </row>
    <row r="1386" spans="1:5" ht="15">
      <c r="A1386" s="129"/>
      <c r="B1386" s="278"/>
      <c r="C1386" s="98"/>
      <c r="D1386" s="98"/>
      <c r="E1386" s="280"/>
    </row>
    <row r="1387" spans="1:5" ht="15">
      <c r="A1387" s="129"/>
      <c r="B1387" s="278"/>
      <c r="C1387" s="98"/>
      <c r="D1387" s="98"/>
      <c r="E1387" s="280"/>
    </row>
    <row r="1388" spans="1:5" ht="15">
      <c r="A1388" s="129"/>
      <c r="B1388" s="278"/>
      <c r="C1388" s="98"/>
      <c r="D1388" s="98"/>
      <c r="E1388" s="280"/>
    </row>
    <row r="1389" spans="1:5" ht="15">
      <c r="A1389" s="129"/>
      <c r="B1389" s="278"/>
      <c r="C1389" s="98"/>
      <c r="D1389" s="98"/>
      <c r="E1389" s="280"/>
    </row>
    <row r="1390" spans="1:5" ht="15">
      <c r="A1390" s="129"/>
      <c r="B1390" s="278"/>
      <c r="C1390" s="98"/>
      <c r="D1390" s="98"/>
      <c r="E1390" s="280"/>
    </row>
    <row r="1391" spans="1:5" ht="15">
      <c r="A1391" s="129"/>
      <c r="B1391" s="278"/>
      <c r="C1391" s="98"/>
      <c r="D1391" s="98"/>
      <c r="E1391" s="280"/>
    </row>
    <row r="1392" spans="1:5" ht="15">
      <c r="A1392" s="129"/>
      <c r="B1392" s="278"/>
      <c r="C1392" s="98"/>
      <c r="D1392" s="98"/>
      <c r="E1392" s="280"/>
    </row>
    <row r="1393" spans="1:5" ht="15">
      <c r="A1393" s="129"/>
      <c r="B1393" s="278"/>
      <c r="C1393" s="98"/>
      <c r="D1393" s="98"/>
      <c r="E1393" s="280"/>
    </row>
    <row r="1394" spans="1:5" ht="15">
      <c r="A1394" s="129"/>
      <c r="B1394" s="278"/>
      <c r="C1394" s="98"/>
      <c r="D1394" s="98"/>
      <c r="E1394" s="280"/>
    </row>
    <row r="1395" spans="1:5" ht="15">
      <c r="A1395" s="129"/>
      <c r="B1395" s="278"/>
      <c r="C1395" s="98"/>
      <c r="D1395" s="98"/>
      <c r="E1395" s="280"/>
    </row>
    <row r="1396" spans="1:5" ht="15">
      <c r="A1396" s="129"/>
      <c r="B1396" s="278"/>
      <c r="C1396" s="98"/>
      <c r="D1396" s="98"/>
      <c r="E1396" s="280"/>
    </row>
    <row r="1397" spans="1:5" ht="15">
      <c r="A1397" s="129"/>
      <c r="B1397" s="278"/>
      <c r="C1397" s="98"/>
      <c r="D1397" s="98"/>
      <c r="E1397" s="280"/>
    </row>
    <row r="1398" spans="1:5" ht="15">
      <c r="A1398" s="129"/>
      <c r="B1398" s="278"/>
      <c r="C1398" s="98"/>
      <c r="D1398" s="98"/>
      <c r="E1398" s="280"/>
    </row>
    <row r="1399" spans="1:5" ht="15">
      <c r="A1399" s="129"/>
      <c r="B1399" s="278"/>
      <c r="C1399" s="98"/>
      <c r="D1399" s="98"/>
      <c r="E1399" s="280"/>
    </row>
    <row r="1400" spans="1:5" ht="15">
      <c r="A1400" s="129"/>
      <c r="B1400" s="278"/>
      <c r="C1400" s="98"/>
      <c r="D1400" s="98"/>
      <c r="E1400" s="280"/>
    </row>
    <row r="1401" spans="1:5" ht="15">
      <c r="A1401" s="129"/>
      <c r="B1401" s="278"/>
      <c r="C1401" s="98"/>
      <c r="D1401" s="98"/>
      <c r="E1401" s="280"/>
    </row>
    <row r="1402" spans="1:5" ht="15">
      <c r="A1402" s="129"/>
      <c r="B1402" s="278"/>
      <c r="C1402" s="98"/>
      <c r="D1402" s="98"/>
      <c r="E1402" s="280"/>
    </row>
    <row r="1403" spans="1:5" ht="15">
      <c r="A1403" s="129"/>
      <c r="B1403" s="278"/>
      <c r="C1403" s="98"/>
      <c r="D1403" s="98"/>
      <c r="E1403" s="280"/>
    </row>
    <row r="1404" spans="1:5" ht="15">
      <c r="A1404" s="129"/>
      <c r="B1404" s="278"/>
      <c r="C1404" s="98"/>
      <c r="D1404" s="98"/>
      <c r="E1404" s="280"/>
    </row>
    <row r="1405" spans="1:5" ht="15">
      <c r="A1405" s="129"/>
      <c r="B1405" s="278"/>
      <c r="C1405" s="98"/>
      <c r="D1405" s="98"/>
      <c r="E1405" s="280"/>
    </row>
    <row r="1406" spans="1:5" ht="15">
      <c r="A1406" s="129"/>
      <c r="B1406" s="278"/>
      <c r="C1406" s="98"/>
      <c r="D1406" s="98"/>
      <c r="E1406" s="280"/>
    </row>
    <row r="1407" spans="1:5" ht="15">
      <c r="A1407" s="129"/>
      <c r="B1407" s="278"/>
      <c r="C1407" s="98"/>
      <c r="D1407" s="98"/>
      <c r="E1407" s="280"/>
    </row>
    <row r="1408" spans="1:5" ht="15">
      <c r="A1408" s="129"/>
      <c r="B1408" s="278"/>
      <c r="C1408" s="98"/>
      <c r="D1408" s="98"/>
      <c r="E1408" s="280"/>
    </row>
    <row r="1409" spans="1:5" ht="15">
      <c r="A1409" s="129"/>
      <c r="B1409" s="278"/>
      <c r="C1409" s="98"/>
      <c r="D1409" s="98"/>
      <c r="E1409" s="280"/>
    </row>
    <row r="1410" spans="1:5" ht="15">
      <c r="A1410" s="129"/>
      <c r="B1410" s="278"/>
      <c r="C1410" s="98"/>
      <c r="D1410" s="98"/>
      <c r="E1410" s="280"/>
    </row>
    <row r="1411" spans="1:5" ht="15">
      <c r="A1411" s="129"/>
      <c r="B1411" s="278"/>
      <c r="C1411" s="98"/>
      <c r="D1411" s="98"/>
      <c r="E1411" s="280"/>
    </row>
    <row r="1412" spans="1:5" ht="15">
      <c r="A1412" s="129"/>
      <c r="B1412" s="278"/>
      <c r="C1412" s="98"/>
      <c r="D1412" s="98"/>
      <c r="E1412" s="280"/>
    </row>
    <row r="1413" spans="1:5" ht="15">
      <c r="A1413" s="129"/>
      <c r="B1413" s="278"/>
      <c r="C1413" s="98"/>
      <c r="D1413" s="98"/>
      <c r="E1413" s="280"/>
    </row>
    <row r="1414" spans="1:5" ht="15">
      <c r="A1414" s="129"/>
      <c r="B1414" s="278"/>
      <c r="C1414" s="98"/>
      <c r="D1414" s="98"/>
      <c r="E1414" s="280"/>
    </row>
    <row r="1415" spans="1:5" ht="15">
      <c r="A1415" s="129"/>
      <c r="B1415" s="278"/>
      <c r="C1415" s="98"/>
      <c r="D1415" s="98"/>
      <c r="E1415" s="280"/>
    </row>
    <row r="1416" spans="1:5" ht="15">
      <c r="A1416" s="129"/>
      <c r="B1416" s="278"/>
      <c r="C1416" s="98"/>
      <c r="D1416" s="98"/>
      <c r="E1416" s="280"/>
    </row>
    <row r="1417" spans="1:5" ht="15">
      <c r="A1417" s="129"/>
      <c r="B1417" s="278"/>
      <c r="C1417" s="98"/>
      <c r="D1417" s="98"/>
      <c r="E1417" s="280"/>
    </row>
    <row r="1418" spans="1:5" ht="15">
      <c r="A1418" s="129"/>
      <c r="B1418" s="278"/>
      <c r="C1418" s="98"/>
      <c r="D1418" s="98"/>
      <c r="E1418" s="280"/>
    </row>
    <row r="1419" spans="1:5" ht="15">
      <c r="A1419" s="129"/>
      <c r="B1419" s="278"/>
      <c r="C1419" s="98"/>
      <c r="D1419" s="98"/>
      <c r="E1419" s="280"/>
    </row>
    <row r="1420" spans="1:5" ht="15">
      <c r="A1420" s="129"/>
      <c r="B1420" s="278"/>
      <c r="C1420" s="98"/>
      <c r="D1420" s="98"/>
      <c r="E1420" s="280"/>
    </row>
    <row r="1421" spans="1:5" ht="15">
      <c r="A1421" s="129"/>
      <c r="B1421" s="278"/>
      <c r="C1421" s="98"/>
      <c r="D1421" s="98"/>
      <c r="E1421" s="280"/>
    </row>
    <row r="1422" spans="1:5" ht="15">
      <c r="A1422" s="129"/>
      <c r="B1422" s="278"/>
      <c r="C1422" s="98"/>
      <c r="D1422" s="98"/>
      <c r="E1422" s="280"/>
    </row>
    <row r="1423" spans="1:5" ht="15">
      <c r="A1423" s="129"/>
      <c r="B1423" s="278"/>
      <c r="C1423" s="98"/>
      <c r="D1423" s="98"/>
      <c r="E1423" s="280"/>
    </row>
    <row r="1424" spans="1:5" ht="15">
      <c r="A1424" s="129"/>
      <c r="B1424" s="278"/>
      <c r="C1424" s="98"/>
      <c r="D1424" s="98"/>
      <c r="E1424" s="280"/>
    </row>
    <row r="1425" spans="1:5" ht="15">
      <c r="A1425" s="129"/>
      <c r="B1425" s="278"/>
      <c r="C1425" s="98"/>
      <c r="D1425" s="98"/>
      <c r="E1425" s="280"/>
    </row>
    <row r="1426" spans="1:5" ht="15">
      <c r="A1426" s="129"/>
      <c r="B1426" s="278"/>
      <c r="C1426" s="98"/>
      <c r="D1426" s="98"/>
      <c r="E1426" s="280"/>
    </row>
    <row r="1427" spans="1:5" ht="15">
      <c r="A1427" s="129"/>
      <c r="B1427" s="278"/>
      <c r="C1427" s="98"/>
      <c r="D1427" s="98"/>
      <c r="E1427" s="280"/>
    </row>
    <row r="1428" spans="1:5" ht="15">
      <c r="A1428" s="129"/>
      <c r="B1428" s="278"/>
      <c r="C1428" s="98"/>
      <c r="D1428" s="98"/>
      <c r="E1428" s="280"/>
    </row>
    <row r="1429" spans="1:5" ht="15">
      <c r="A1429" s="129"/>
      <c r="B1429" s="278"/>
      <c r="C1429" s="98"/>
      <c r="D1429" s="98"/>
      <c r="E1429" s="280"/>
    </row>
    <row r="1430" spans="1:5" ht="15">
      <c r="A1430" s="129"/>
      <c r="B1430" s="278"/>
      <c r="C1430" s="98"/>
      <c r="D1430" s="98"/>
      <c r="E1430" s="280"/>
    </row>
    <row r="1431" spans="1:5" ht="15">
      <c r="A1431" s="129"/>
      <c r="B1431" s="278"/>
      <c r="C1431" s="98"/>
      <c r="D1431" s="98"/>
      <c r="E1431" s="280"/>
    </row>
    <row r="1432" spans="1:5" ht="15">
      <c r="A1432" s="129"/>
      <c r="B1432" s="278"/>
      <c r="C1432" s="98"/>
      <c r="D1432" s="98"/>
      <c r="E1432" s="280"/>
    </row>
    <row r="1433" spans="1:5" ht="15">
      <c r="A1433" s="129"/>
      <c r="B1433" s="278"/>
      <c r="C1433" s="98"/>
      <c r="D1433" s="98"/>
      <c r="E1433" s="280"/>
    </row>
    <row r="1434" spans="1:5" ht="15">
      <c r="A1434" s="129"/>
      <c r="B1434" s="278"/>
      <c r="C1434" s="98"/>
      <c r="D1434" s="98"/>
      <c r="E1434" s="280"/>
    </row>
    <row r="1435" spans="1:5" ht="15">
      <c r="A1435" s="129"/>
      <c r="B1435" s="278"/>
      <c r="C1435" s="98"/>
      <c r="D1435" s="98"/>
      <c r="E1435" s="280"/>
    </row>
    <row r="1436" spans="1:5" ht="15">
      <c r="A1436" s="129"/>
      <c r="B1436" s="278"/>
      <c r="C1436" s="98"/>
      <c r="D1436" s="98"/>
      <c r="E1436" s="280"/>
    </row>
    <row r="1437" spans="1:5" ht="15">
      <c r="A1437" s="129"/>
      <c r="B1437" s="278"/>
      <c r="C1437" s="98"/>
      <c r="D1437" s="98"/>
      <c r="E1437" s="280"/>
    </row>
    <row r="1438" spans="1:5" ht="15">
      <c r="A1438" s="129"/>
      <c r="B1438" s="278"/>
      <c r="C1438" s="98"/>
      <c r="D1438" s="98"/>
      <c r="E1438" s="280"/>
    </row>
    <row r="1439" spans="1:5" ht="15">
      <c r="A1439" s="129"/>
      <c r="B1439" s="278"/>
      <c r="C1439" s="98"/>
      <c r="D1439" s="98"/>
      <c r="E1439" s="280"/>
    </row>
    <row r="1440" spans="1:5" ht="15">
      <c r="A1440" s="129"/>
      <c r="B1440" s="278"/>
      <c r="C1440" s="98"/>
      <c r="D1440" s="98"/>
      <c r="E1440" s="280"/>
    </row>
    <row r="1441" spans="1:5" ht="15">
      <c r="A1441" s="129"/>
      <c r="B1441" s="278"/>
      <c r="C1441" s="98"/>
      <c r="D1441" s="98"/>
      <c r="E1441" s="280"/>
    </row>
    <row r="1442" spans="1:5" ht="15">
      <c r="A1442" s="129"/>
      <c r="B1442" s="278"/>
      <c r="C1442" s="98"/>
      <c r="D1442" s="98"/>
      <c r="E1442" s="280"/>
    </row>
    <row r="1443" spans="1:5" ht="15">
      <c r="A1443" s="129"/>
      <c r="B1443" s="278"/>
      <c r="C1443" s="98"/>
      <c r="D1443" s="98"/>
      <c r="E1443" s="280"/>
    </row>
    <row r="1444" spans="1:5" ht="15">
      <c r="A1444" s="129"/>
      <c r="B1444" s="278"/>
      <c r="C1444" s="98"/>
      <c r="D1444" s="98"/>
      <c r="E1444" s="280"/>
    </row>
    <row r="1445" spans="1:5" ht="15">
      <c r="A1445" s="129"/>
      <c r="B1445" s="278"/>
      <c r="C1445" s="98"/>
      <c r="D1445" s="98"/>
      <c r="E1445" s="280"/>
    </row>
    <row r="1446" spans="1:5" ht="15">
      <c r="A1446" s="129"/>
      <c r="B1446" s="278"/>
      <c r="C1446" s="98"/>
      <c r="D1446" s="98"/>
      <c r="E1446" s="280"/>
    </row>
    <row r="1447" spans="1:5" ht="15">
      <c r="A1447" s="129"/>
      <c r="B1447" s="278"/>
      <c r="C1447" s="98"/>
      <c r="D1447" s="98"/>
      <c r="E1447" s="280"/>
    </row>
    <row r="1448" spans="1:5" ht="15">
      <c r="A1448" s="129"/>
      <c r="B1448" s="278"/>
      <c r="C1448" s="98"/>
      <c r="D1448" s="98"/>
      <c r="E1448" s="280"/>
    </row>
    <row r="1449" spans="1:5" ht="15">
      <c r="A1449" s="129"/>
      <c r="B1449" s="278"/>
      <c r="C1449" s="98"/>
      <c r="D1449" s="98"/>
      <c r="E1449" s="280"/>
    </row>
    <row r="1450" spans="1:5" ht="15">
      <c r="A1450" s="129"/>
      <c r="B1450" s="278"/>
      <c r="C1450" s="98"/>
      <c r="D1450" s="98"/>
      <c r="E1450" s="280"/>
    </row>
    <row r="1451" spans="1:5" ht="15">
      <c r="A1451" s="129"/>
      <c r="B1451" s="278"/>
      <c r="C1451" s="98"/>
      <c r="D1451" s="98"/>
      <c r="E1451" s="280"/>
    </row>
    <row r="1452" spans="1:5" ht="15">
      <c r="A1452" s="129"/>
      <c r="B1452" s="278"/>
      <c r="C1452" s="98"/>
      <c r="D1452" s="98"/>
      <c r="E1452" s="280"/>
    </row>
    <row r="1453" spans="1:5" ht="15">
      <c r="A1453" s="129"/>
      <c r="B1453" s="278"/>
      <c r="C1453" s="98"/>
      <c r="D1453" s="98"/>
      <c r="E1453" s="280"/>
    </row>
    <row r="1454" spans="1:5" ht="15">
      <c r="A1454" s="129"/>
      <c r="B1454" s="278"/>
      <c r="C1454" s="98"/>
      <c r="D1454" s="98"/>
      <c r="E1454" s="280"/>
    </row>
    <row r="1455" spans="1:5" ht="15">
      <c r="A1455" s="129"/>
      <c r="B1455" s="278"/>
      <c r="C1455" s="98"/>
      <c r="D1455" s="98"/>
      <c r="E1455" s="280"/>
    </row>
    <row r="1456" spans="1:5" ht="15">
      <c r="A1456" s="129"/>
      <c r="B1456" s="278"/>
      <c r="C1456" s="98"/>
      <c r="D1456" s="98"/>
      <c r="E1456" s="280"/>
    </row>
    <row r="1457" spans="1:5" ht="15">
      <c r="A1457" s="129"/>
      <c r="B1457" s="278"/>
      <c r="C1457" s="98"/>
      <c r="D1457" s="98"/>
      <c r="E1457" s="280"/>
    </row>
    <row r="1458" spans="1:5" ht="15">
      <c r="A1458" s="129"/>
      <c r="B1458" s="278"/>
      <c r="C1458" s="98"/>
      <c r="D1458" s="98"/>
      <c r="E1458" s="280"/>
    </row>
    <row r="1459" spans="1:5" ht="15">
      <c r="A1459" s="129"/>
      <c r="B1459" s="278"/>
      <c r="C1459" s="98"/>
      <c r="D1459" s="98"/>
      <c r="E1459" s="280"/>
    </row>
    <row r="1460" spans="1:5" ht="15">
      <c r="A1460" s="129"/>
      <c r="B1460" s="278"/>
      <c r="C1460" s="98"/>
      <c r="D1460" s="98"/>
      <c r="E1460" s="280"/>
    </row>
    <row r="1461" spans="1:5" ht="15">
      <c r="A1461" s="129"/>
      <c r="B1461" s="278"/>
      <c r="C1461" s="98"/>
      <c r="D1461" s="98"/>
      <c r="E1461" s="280"/>
    </row>
    <row r="1462" spans="1:5" ht="15">
      <c r="A1462" s="129"/>
      <c r="B1462" s="278"/>
      <c r="C1462" s="98"/>
      <c r="D1462" s="98"/>
      <c r="E1462" s="280"/>
    </row>
    <row r="1463" spans="1:5" ht="15">
      <c r="A1463" s="129"/>
      <c r="B1463" s="278"/>
      <c r="C1463" s="98"/>
      <c r="D1463" s="98"/>
      <c r="E1463" s="280"/>
    </row>
    <row r="1464" spans="1:5" ht="15">
      <c r="A1464" s="129"/>
      <c r="B1464" s="278"/>
      <c r="C1464" s="98"/>
      <c r="D1464" s="98"/>
      <c r="E1464" s="280"/>
    </row>
    <row r="1465" spans="1:5" ht="15">
      <c r="A1465" s="129"/>
      <c r="B1465" s="278"/>
      <c r="C1465" s="98"/>
      <c r="D1465" s="98"/>
      <c r="E1465" s="280"/>
    </row>
    <row r="1466" spans="1:5" ht="15">
      <c r="A1466" s="129"/>
      <c r="B1466" s="278"/>
      <c r="C1466" s="98"/>
      <c r="D1466" s="98"/>
      <c r="E1466" s="280"/>
    </row>
    <row r="1467" spans="1:5" ht="15">
      <c r="A1467" s="129"/>
      <c r="B1467" s="278"/>
      <c r="C1467" s="98"/>
      <c r="D1467" s="98"/>
      <c r="E1467" s="280"/>
    </row>
    <row r="1468" spans="1:5" ht="15">
      <c r="A1468" s="129"/>
      <c r="B1468" s="278"/>
      <c r="C1468" s="98"/>
      <c r="D1468" s="98"/>
      <c r="E1468" s="280"/>
    </row>
    <row r="1469" spans="1:5" ht="15">
      <c r="A1469" s="129"/>
      <c r="B1469" s="278"/>
      <c r="C1469" s="98"/>
      <c r="D1469" s="98"/>
      <c r="E1469" s="280"/>
    </row>
    <row r="1470" spans="1:5" ht="15">
      <c r="A1470" s="129"/>
      <c r="B1470" s="278"/>
      <c r="C1470" s="98"/>
      <c r="D1470" s="98"/>
      <c r="E1470" s="280"/>
    </row>
    <row r="1471" spans="1:5" ht="15">
      <c r="A1471" s="129"/>
      <c r="B1471" s="278"/>
      <c r="C1471" s="98"/>
      <c r="D1471" s="98"/>
      <c r="E1471" s="280"/>
    </row>
    <row r="1472" spans="1:5" ht="15">
      <c r="A1472" s="129"/>
      <c r="B1472" s="278"/>
      <c r="C1472" s="98"/>
      <c r="D1472" s="98"/>
      <c r="E1472" s="280"/>
    </row>
    <row r="1473" spans="1:5" ht="15">
      <c r="A1473" s="129"/>
      <c r="B1473" s="278"/>
      <c r="C1473" s="98"/>
      <c r="D1473" s="98"/>
      <c r="E1473" s="280"/>
    </row>
    <row r="1474" spans="1:5" ht="15">
      <c r="A1474" s="129"/>
      <c r="B1474" s="278"/>
      <c r="C1474" s="98"/>
      <c r="D1474" s="98"/>
      <c r="E1474" s="280"/>
    </row>
    <row r="1475" spans="1:5" ht="15">
      <c r="A1475" s="129"/>
      <c r="B1475" s="278"/>
      <c r="C1475" s="98"/>
      <c r="D1475" s="98"/>
      <c r="E1475" s="280"/>
    </row>
    <row r="1476" spans="1:5" ht="15">
      <c r="A1476" s="129"/>
      <c r="B1476" s="278"/>
      <c r="C1476" s="98"/>
      <c r="D1476" s="98"/>
      <c r="E1476" s="280"/>
    </row>
    <row r="1477" spans="1:5" ht="15">
      <c r="A1477" s="129"/>
      <c r="B1477" s="278"/>
      <c r="C1477" s="98"/>
      <c r="D1477" s="98"/>
      <c r="E1477" s="280"/>
    </row>
    <row r="1478" spans="1:5" ht="15">
      <c r="A1478" s="129"/>
      <c r="B1478" s="278"/>
      <c r="C1478" s="98"/>
      <c r="D1478" s="98"/>
      <c r="E1478" s="280"/>
    </row>
    <row r="1479" spans="1:5" ht="15">
      <c r="A1479" s="129"/>
      <c r="B1479" s="278"/>
      <c r="C1479" s="98"/>
      <c r="D1479" s="98"/>
      <c r="E1479" s="280"/>
    </row>
    <row r="1480" spans="1:5" ht="15">
      <c r="A1480" s="129"/>
      <c r="B1480" s="278"/>
      <c r="C1480" s="98"/>
      <c r="D1480" s="98"/>
      <c r="E1480" s="280"/>
    </row>
    <row r="1481" spans="1:5" ht="15">
      <c r="A1481" s="129"/>
      <c r="B1481" s="278"/>
      <c r="C1481" s="98"/>
      <c r="D1481" s="98"/>
      <c r="E1481" s="280"/>
    </row>
    <row r="1482" spans="1:5" ht="15">
      <c r="A1482" s="129"/>
      <c r="B1482" s="278"/>
      <c r="C1482" s="98"/>
      <c r="D1482" s="98"/>
      <c r="E1482" s="280"/>
    </row>
    <row r="1483" spans="1:5" ht="15">
      <c r="A1483" s="129"/>
      <c r="B1483" s="278"/>
      <c r="C1483" s="98"/>
      <c r="D1483" s="98"/>
      <c r="E1483" s="280"/>
    </row>
    <row r="1484" spans="1:5" ht="15">
      <c r="A1484" s="129"/>
      <c r="B1484" s="278"/>
      <c r="C1484" s="98"/>
      <c r="D1484" s="98"/>
      <c r="E1484" s="280"/>
    </row>
    <row r="1485" spans="1:5" ht="15">
      <c r="A1485" s="129"/>
      <c r="B1485" s="278"/>
      <c r="C1485" s="98"/>
      <c r="D1485" s="98"/>
      <c r="E1485" s="280"/>
    </row>
    <row r="1486" spans="1:5" ht="15">
      <c r="A1486" s="129"/>
      <c r="B1486" s="278"/>
      <c r="C1486" s="98"/>
      <c r="D1486" s="98"/>
      <c r="E1486" s="280"/>
    </row>
    <row r="1487" spans="1:5" ht="15">
      <c r="A1487" s="129"/>
      <c r="B1487" s="278"/>
      <c r="C1487" s="98"/>
      <c r="D1487" s="98"/>
      <c r="E1487" s="280"/>
    </row>
    <row r="1488" spans="1:5" ht="15">
      <c r="A1488" s="129"/>
      <c r="B1488" s="278"/>
      <c r="C1488" s="98"/>
      <c r="D1488" s="98"/>
      <c r="E1488" s="280"/>
    </row>
    <row r="1489" spans="1:5" ht="15">
      <c r="A1489" s="129"/>
      <c r="B1489" s="278"/>
      <c r="C1489" s="98"/>
      <c r="D1489" s="98"/>
      <c r="E1489" s="280"/>
    </row>
    <row r="1490" spans="1:5" ht="15">
      <c r="A1490" s="129"/>
      <c r="B1490" s="278"/>
      <c r="C1490" s="98"/>
      <c r="D1490" s="98"/>
      <c r="E1490" s="280"/>
    </row>
    <row r="1491" spans="1:5" ht="15">
      <c r="A1491" s="129"/>
      <c r="B1491" s="278"/>
      <c r="C1491" s="98"/>
      <c r="D1491" s="98"/>
      <c r="E1491" s="280"/>
    </row>
    <row r="1492" spans="1:5" ht="15">
      <c r="A1492" s="129"/>
      <c r="B1492" s="278"/>
      <c r="C1492" s="98"/>
      <c r="D1492" s="98"/>
      <c r="E1492" s="280"/>
    </row>
    <row r="1493" spans="1:5" ht="15">
      <c r="A1493" s="129"/>
      <c r="B1493" s="278"/>
      <c r="C1493" s="98"/>
      <c r="D1493" s="98"/>
      <c r="E1493" s="280"/>
    </row>
    <row r="1494" spans="1:5" ht="15">
      <c r="A1494" s="129"/>
      <c r="B1494" s="278"/>
      <c r="C1494" s="98"/>
      <c r="D1494" s="98"/>
      <c r="E1494" s="280"/>
    </row>
    <row r="1495" spans="1:5" ht="15">
      <c r="A1495" s="129"/>
      <c r="B1495" s="278"/>
      <c r="C1495" s="98"/>
      <c r="D1495" s="98"/>
      <c r="E1495" s="280"/>
    </row>
    <row r="1496" spans="1:5" ht="15">
      <c r="A1496" s="129"/>
      <c r="B1496" s="278"/>
      <c r="C1496" s="98"/>
      <c r="D1496" s="98"/>
      <c r="E1496" s="280"/>
    </row>
    <row r="1497" spans="1:5" ht="15">
      <c r="A1497" s="129"/>
      <c r="B1497" s="278"/>
      <c r="C1497" s="98"/>
      <c r="D1497" s="98"/>
      <c r="E1497" s="280"/>
    </row>
    <row r="1498" spans="1:5" ht="15">
      <c r="A1498" s="129"/>
      <c r="B1498" s="278"/>
      <c r="C1498" s="98"/>
      <c r="D1498" s="98"/>
      <c r="E1498" s="280"/>
    </row>
    <row r="1499" spans="1:5" ht="15">
      <c r="A1499" s="129"/>
      <c r="B1499" s="278"/>
      <c r="C1499" s="98"/>
      <c r="D1499" s="98"/>
      <c r="E1499" s="280"/>
    </row>
    <row r="1500" spans="1:5" ht="15">
      <c r="A1500" s="129"/>
      <c r="B1500" s="278"/>
      <c r="C1500" s="98"/>
      <c r="D1500" s="98"/>
      <c r="E1500" s="280"/>
    </row>
    <row r="1501" spans="1:5" ht="15">
      <c r="A1501" s="129"/>
      <c r="B1501" s="278"/>
      <c r="C1501" s="98"/>
      <c r="D1501" s="98"/>
      <c r="E1501" s="280"/>
    </row>
    <row r="1502" spans="1:5" ht="15">
      <c r="A1502" s="129"/>
      <c r="B1502" s="278"/>
      <c r="C1502" s="98"/>
      <c r="D1502" s="98"/>
      <c r="E1502" s="280"/>
    </row>
    <row r="1503" spans="1:5" ht="15">
      <c r="A1503" s="129"/>
      <c r="B1503" s="278"/>
      <c r="C1503" s="98"/>
      <c r="D1503" s="98"/>
      <c r="E1503" s="280"/>
    </row>
    <row r="1504" spans="1:5" ht="15">
      <c r="A1504" s="129"/>
      <c r="B1504" s="278"/>
      <c r="C1504" s="98"/>
      <c r="D1504" s="98"/>
      <c r="E1504" s="280"/>
    </row>
    <row r="1505" spans="1:5" ht="15">
      <c r="A1505" s="129"/>
      <c r="B1505" s="278"/>
      <c r="C1505" s="98"/>
      <c r="D1505" s="98"/>
      <c r="E1505" s="280"/>
    </row>
    <row r="1506" spans="1:5" ht="15">
      <c r="A1506" s="129"/>
      <c r="B1506" s="278"/>
      <c r="C1506" s="98"/>
      <c r="D1506" s="98"/>
      <c r="E1506" s="280"/>
    </row>
    <row r="1507" spans="1:5" ht="15">
      <c r="A1507" s="129"/>
      <c r="B1507" s="278"/>
      <c r="C1507" s="98"/>
      <c r="D1507" s="98"/>
      <c r="E1507" s="280"/>
    </row>
    <row r="1508" spans="1:5" ht="15">
      <c r="A1508" s="129"/>
      <c r="B1508" s="278"/>
      <c r="C1508" s="98"/>
      <c r="D1508" s="98"/>
      <c r="E1508" s="280"/>
    </row>
    <row r="1509" spans="1:5" ht="15">
      <c r="A1509" s="129"/>
      <c r="B1509" s="278"/>
      <c r="C1509" s="98"/>
      <c r="D1509" s="98"/>
      <c r="E1509" s="280"/>
    </row>
    <row r="1510" spans="1:5" ht="15">
      <c r="A1510" s="129"/>
      <c r="B1510" s="278"/>
      <c r="C1510" s="98"/>
      <c r="D1510" s="98"/>
      <c r="E1510" s="280"/>
    </row>
    <row r="1511" spans="1:5" ht="15">
      <c r="A1511" s="129"/>
      <c r="B1511" s="278"/>
      <c r="C1511" s="98"/>
      <c r="D1511" s="98"/>
      <c r="E1511" s="280"/>
    </row>
    <row r="1512" spans="1:5" ht="15">
      <c r="A1512" s="129"/>
      <c r="B1512" s="278"/>
      <c r="C1512" s="98"/>
      <c r="D1512" s="98"/>
      <c r="E1512" s="280"/>
    </row>
    <row r="1513" spans="1:5" ht="15">
      <c r="A1513" s="129"/>
      <c r="B1513" s="278"/>
      <c r="C1513" s="98"/>
      <c r="D1513" s="98"/>
      <c r="E1513" s="280"/>
    </row>
    <row r="1514" spans="1:5" ht="15">
      <c r="A1514" s="129"/>
      <c r="B1514" s="278"/>
      <c r="C1514" s="98"/>
      <c r="D1514" s="98"/>
      <c r="E1514" s="280"/>
    </row>
    <row r="1515" spans="1:5" ht="15">
      <c r="A1515" s="129"/>
      <c r="B1515" s="278"/>
      <c r="C1515" s="98"/>
      <c r="D1515" s="98"/>
      <c r="E1515" s="280"/>
    </row>
    <row r="1516" spans="1:5" ht="15">
      <c r="A1516" s="129"/>
      <c r="B1516" s="278"/>
      <c r="C1516" s="98"/>
      <c r="D1516" s="98"/>
      <c r="E1516" s="280"/>
    </row>
    <row r="1517" spans="1:5" ht="15">
      <c r="A1517" s="129"/>
      <c r="B1517" s="278"/>
      <c r="C1517" s="98"/>
      <c r="D1517" s="98"/>
      <c r="E1517" s="280"/>
    </row>
    <row r="1518" spans="1:5" ht="15">
      <c r="A1518" s="129"/>
      <c r="B1518" s="278"/>
      <c r="C1518" s="98"/>
      <c r="D1518" s="98"/>
      <c r="E1518" s="280"/>
    </row>
    <row r="1519" spans="1:5" ht="15">
      <c r="A1519" s="129"/>
      <c r="B1519" s="278"/>
      <c r="C1519" s="98"/>
      <c r="D1519" s="98"/>
      <c r="E1519" s="280"/>
    </row>
    <row r="1520" spans="1:5" ht="15">
      <c r="A1520" s="129"/>
      <c r="B1520" s="278"/>
      <c r="C1520" s="98"/>
      <c r="D1520" s="98"/>
      <c r="E1520" s="280"/>
    </row>
    <row r="1521" spans="1:5" ht="15">
      <c r="A1521" s="129"/>
      <c r="B1521" s="278"/>
      <c r="C1521" s="98"/>
      <c r="D1521" s="98"/>
      <c r="E1521" s="280"/>
    </row>
    <row r="1522" spans="1:5" ht="15">
      <c r="A1522" s="129"/>
      <c r="B1522" s="278"/>
      <c r="C1522" s="98"/>
      <c r="D1522" s="98"/>
      <c r="E1522" s="280"/>
    </row>
    <row r="1523" spans="1:5" ht="15">
      <c r="A1523" s="129"/>
      <c r="B1523" s="278"/>
      <c r="C1523" s="98"/>
      <c r="D1523" s="98"/>
      <c r="E1523" s="280"/>
    </row>
    <row r="1524" spans="1:5" ht="15">
      <c r="A1524" s="129"/>
      <c r="B1524" s="278"/>
      <c r="C1524" s="98"/>
      <c r="D1524" s="98"/>
      <c r="E1524" s="280"/>
    </row>
    <row r="1525" spans="1:5" ht="15">
      <c r="A1525" s="129"/>
      <c r="B1525" s="278"/>
      <c r="C1525" s="98"/>
      <c r="D1525" s="98"/>
      <c r="E1525" s="280"/>
    </row>
    <row r="1526" spans="1:5" ht="15">
      <c r="A1526" s="129"/>
      <c r="B1526" s="278"/>
      <c r="C1526" s="98"/>
      <c r="D1526" s="98"/>
      <c r="E1526" s="280"/>
    </row>
    <row r="1527" spans="1:5" ht="15">
      <c r="A1527" s="129"/>
      <c r="B1527" s="278"/>
      <c r="C1527" s="98"/>
      <c r="D1527" s="98"/>
      <c r="E1527" s="280"/>
    </row>
    <row r="1528" spans="1:5" ht="15">
      <c r="A1528" s="129"/>
      <c r="B1528" s="278"/>
      <c r="C1528" s="98"/>
      <c r="D1528" s="98"/>
      <c r="E1528" s="280"/>
    </row>
    <row r="1529" spans="1:5" ht="15">
      <c r="A1529" s="129"/>
      <c r="B1529" s="278"/>
      <c r="C1529" s="98"/>
      <c r="D1529" s="98"/>
      <c r="E1529" s="280"/>
    </row>
    <row r="1530" spans="1:5" ht="15">
      <c r="A1530" s="129"/>
      <c r="B1530" s="278"/>
      <c r="C1530" s="98"/>
      <c r="D1530" s="98"/>
      <c r="E1530" s="280"/>
    </row>
    <row r="1531" spans="1:5" ht="15">
      <c r="A1531" s="129"/>
      <c r="B1531" s="278"/>
      <c r="C1531" s="98"/>
      <c r="D1531" s="98"/>
      <c r="E1531" s="280"/>
    </row>
    <row r="1532" spans="1:5" ht="15">
      <c r="A1532" s="129"/>
      <c r="B1532" s="278"/>
      <c r="C1532" s="98"/>
      <c r="D1532" s="98"/>
      <c r="E1532" s="280"/>
    </row>
    <row r="1533" spans="1:5" ht="15">
      <c r="A1533" s="129"/>
      <c r="B1533" s="278"/>
      <c r="C1533" s="98"/>
      <c r="D1533" s="98"/>
      <c r="E1533" s="280"/>
    </row>
    <row r="1534" spans="1:5" ht="15">
      <c r="A1534" s="129"/>
      <c r="B1534" s="278"/>
      <c r="C1534" s="98"/>
      <c r="D1534" s="98"/>
      <c r="E1534" s="280"/>
    </row>
    <row r="1535" spans="1:5" ht="15">
      <c r="A1535" s="129"/>
      <c r="B1535" s="278"/>
      <c r="C1535" s="98"/>
      <c r="D1535" s="98"/>
      <c r="E1535" s="280"/>
    </row>
    <row r="1536" spans="1:5" ht="15">
      <c r="A1536" s="129"/>
      <c r="B1536" s="278"/>
      <c r="C1536" s="98"/>
      <c r="D1536" s="98"/>
      <c r="E1536" s="280"/>
    </row>
    <row r="1537" spans="1:5" ht="15">
      <c r="A1537" s="129"/>
      <c r="B1537" s="278"/>
      <c r="C1537" s="98"/>
      <c r="D1537" s="98"/>
      <c r="E1537" s="280"/>
    </row>
    <row r="1538" spans="1:5" ht="15">
      <c r="A1538" s="129"/>
      <c r="B1538" s="278"/>
      <c r="C1538" s="98"/>
      <c r="D1538" s="98"/>
      <c r="E1538" s="280"/>
    </row>
    <row r="1539" spans="1:5" ht="15">
      <c r="A1539" s="129"/>
      <c r="B1539" s="278"/>
      <c r="C1539" s="98"/>
      <c r="D1539" s="98"/>
      <c r="E1539" s="280"/>
    </row>
    <row r="1540" spans="1:5" ht="15">
      <c r="A1540" s="129"/>
      <c r="B1540" s="278"/>
      <c r="C1540" s="98"/>
      <c r="D1540" s="98"/>
      <c r="E1540" s="280"/>
    </row>
    <row r="1541" spans="1:5" ht="15">
      <c r="A1541" s="129"/>
      <c r="B1541" s="278"/>
      <c r="C1541" s="98"/>
      <c r="D1541" s="98"/>
      <c r="E1541" s="280"/>
    </row>
    <row r="1542" spans="1:5" ht="15">
      <c r="A1542" s="129"/>
      <c r="B1542" s="278"/>
      <c r="C1542" s="98"/>
      <c r="D1542" s="98"/>
      <c r="E1542" s="280"/>
    </row>
    <row r="1543" spans="1:5" ht="15">
      <c r="A1543" s="129"/>
      <c r="B1543" s="278"/>
      <c r="C1543" s="98"/>
      <c r="D1543" s="98"/>
      <c r="E1543" s="280"/>
    </row>
    <row r="1544" spans="1:5" ht="15">
      <c r="A1544" s="129"/>
      <c r="B1544" s="278"/>
      <c r="C1544" s="98"/>
      <c r="D1544" s="98"/>
      <c r="E1544" s="280"/>
    </row>
    <row r="1545" spans="1:5" ht="15">
      <c r="A1545" s="129"/>
      <c r="B1545" s="278"/>
      <c r="C1545" s="98"/>
      <c r="D1545" s="98"/>
      <c r="E1545" s="280"/>
    </row>
    <row r="1546" spans="1:5" ht="15">
      <c r="A1546" s="129"/>
      <c r="B1546" s="278"/>
      <c r="C1546" s="98"/>
      <c r="D1546" s="98"/>
      <c r="E1546" s="280"/>
    </row>
    <row r="1547" spans="1:5" ht="15">
      <c r="A1547" s="129"/>
      <c r="B1547" s="278"/>
      <c r="C1547" s="98"/>
      <c r="D1547" s="98"/>
      <c r="E1547" s="280"/>
    </row>
    <row r="1548" spans="1:5" ht="15">
      <c r="A1548" s="129"/>
      <c r="B1548" s="278"/>
      <c r="C1548" s="98"/>
      <c r="D1548" s="98"/>
      <c r="E1548" s="280"/>
    </row>
    <row r="1549" spans="1:5" ht="15">
      <c r="A1549" s="129"/>
      <c r="B1549" s="278"/>
      <c r="C1549" s="98"/>
      <c r="D1549" s="98"/>
      <c r="E1549" s="280"/>
    </row>
    <row r="1550" spans="1:5" ht="15">
      <c r="A1550" s="129"/>
      <c r="B1550" s="278"/>
      <c r="C1550" s="98"/>
      <c r="D1550" s="98"/>
      <c r="E1550" s="280"/>
    </row>
    <row r="1551" spans="1:5" ht="15">
      <c r="A1551" s="129"/>
      <c r="B1551" s="278"/>
      <c r="C1551" s="98"/>
      <c r="D1551" s="98"/>
      <c r="E1551" s="280"/>
    </row>
    <row r="1552" spans="1:5" ht="15">
      <c r="A1552" s="129"/>
      <c r="B1552" s="278"/>
      <c r="C1552" s="98"/>
      <c r="D1552" s="98"/>
      <c r="E1552" s="280"/>
    </row>
    <row r="1553" spans="1:5" ht="15">
      <c r="A1553" s="129"/>
      <c r="B1553" s="278"/>
      <c r="C1553" s="98"/>
      <c r="D1553" s="98"/>
      <c r="E1553" s="280"/>
    </row>
    <row r="1554" spans="1:5" ht="15">
      <c r="A1554" s="129"/>
      <c r="B1554" s="278"/>
      <c r="C1554" s="98"/>
      <c r="D1554" s="98"/>
      <c r="E1554" s="280"/>
    </row>
    <row r="1555" spans="1:5" ht="15">
      <c r="A1555" s="129"/>
      <c r="B1555" s="278"/>
      <c r="C1555" s="98"/>
      <c r="D1555" s="98"/>
      <c r="E1555" s="280"/>
    </row>
    <row r="1556" spans="1:5" ht="15">
      <c r="A1556" s="129"/>
      <c r="B1556" s="278"/>
      <c r="C1556" s="98"/>
      <c r="D1556" s="98"/>
      <c r="E1556" s="280"/>
    </row>
    <row r="1557" spans="1:5" ht="15">
      <c r="A1557" s="129"/>
      <c r="B1557" s="278"/>
      <c r="C1557" s="98"/>
      <c r="D1557" s="98"/>
      <c r="E1557" s="280"/>
    </row>
    <row r="1558" spans="1:5" ht="15">
      <c r="A1558" s="129"/>
      <c r="B1558" s="278"/>
      <c r="C1558" s="98"/>
      <c r="D1558" s="98"/>
      <c r="E1558" s="280"/>
    </row>
    <row r="1559" spans="1:5" ht="15">
      <c r="A1559" s="129"/>
      <c r="B1559" s="278"/>
      <c r="C1559" s="98"/>
      <c r="D1559" s="98"/>
      <c r="E1559" s="280"/>
    </row>
    <row r="1560" spans="1:5" ht="15">
      <c r="A1560" s="129"/>
      <c r="B1560" s="278"/>
      <c r="C1560" s="98"/>
      <c r="D1560" s="98"/>
      <c r="E1560" s="280"/>
    </row>
    <row r="1561" spans="1:5" ht="15">
      <c r="A1561" s="129"/>
      <c r="B1561" s="278"/>
      <c r="C1561" s="98"/>
      <c r="D1561" s="98"/>
      <c r="E1561" s="280"/>
    </row>
    <row r="1562" spans="1:5" ht="15">
      <c r="A1562" s="129"/>
      <c r="B1562" s="278"/>
      <c r="C1562" s="98"/>
      <c r="D1562" s="98"/>
      <c r="E1562" s="280"/>
    </row>
    <row r="1563" spans="1:5" ht="15">
      <c r="A1563" s="129"/>
      <c r="B1563" s="278"/>
      <c r="C1563" s="98"/>
      <c r="D1563" s="98"/>
      <c r="E1563" s="280"/>
    </row>
    <row r="1564" spans="1:5" ht="15">
      <c r="A1564" s="129"/>
      <c r="B1564" s="278"/>
      <c r="C1564" s="98"/>
      <c r="D1564" s="98"/>
      <c r="E1564" s="280"/>
    </row>
    <row r="1565" spans="1:5" ht="15">
      <c r="A1565" s="129"/>
      <c r="B1565" s="278"/>
      <c r="C1565" s="98"/>
      <c r="D1565" s="98"/>
      <c r="E1565" s="280"/>
    </row>
    <row r="1566" spans="1:5" ht="15">
      <c r="A1566" s="129"/>
      <c r="B1566" s="278"/>
      <c r="C1566" s="98"/>
      <c r="D1566" s="98"/>
      <c r="E1566" s="280"/>
    </row>
    <row r="1567" spans="1:5" ht="15">
      <c r="A1567" s="129"/>
      <c r="B1567" s="278"/>
      <c r="C1567" s="98"/>
      <c r="D1567" s="98"/>
      <c r="E1567" s="280"/>
    </row>
    <row r="1568" spans="1:5" ht="15">
      <c r="A1568" s="129"/>
      <c r="B1568" s="278"/>
      <c r="C1568" s="98"/>
      <c r="D1568" s="98"/>
      <c r="E1568" s="280"/>
    </row>
    <row r="1569" spans="1:5" ht="15">
      <c r="A1569" s="129"/>
      <c r="B1569" s="278"/>
      <c r="C1569" s="98"/>
      <c r="D1569" s="98"/>
      <c r="E1569" s="280"/>
    </row>
    <row r="1570" spans="1:5" ht="15">
      <c r="A1570" s="129"/>
      <c r="B1570" s="278"/>
      <c r="C1570" s="98"/>
      <c r="D1570" s="98"/>
      <c r="E1570" s="280"/>
    </row>
    <row r="1571" spans="1:5" ht="15">
      <c r="A1571" s="129"/>
      <c r="B1571" s="278"/>
      <c r="C1571" s="98"/>
      <c r="D1571" s="98"/>
      <c r="E1571" s="280"/>
    </row>
    <row r="1572" spans="1:5" ht="15">
      <c r="A1572" s="129"/>
      <c r="B1572" s="278"/>
      <c r="C1572" s="98"/>
      <c r="D1572" s="98"/>
      <c r="E1572" s="280"/>
    </row>
    <row r="1573" spans="1:5" ht="15">
      <c r="A1573" s="129"/>
      <c r="B1573" s="278"/>
      <c r="C1573" s="98"/>
      <c r="D1573" s="98"/>
      <c r="E1573" s="280"/>
    </row>
    <row r="1574" spans="1:5" ht="15">
      <c r="A1574" s="129"/>
      <c r="B1574" s="278"/>
      <c r="C1574" s="98"/>
      <c r="D1574" s="98"/>
      <c r="E1574" s="280"/>
    </row>
    <row r="1575" spans="1:5" ht="15">
      <c r="A1575" s="129"/>
      <c r="B1575" s="278"/>
      <c r="C1575" s="98"/>
      <c r="D1575" s="98"/>
      <c r="E1575" s="280"/>
    </row>
    <row r="1576" spans="1:5" ht="15">
      <c r="A1576" s="129"/>
      <c r="B1576" s="278"/>
      <c r="C1576" s="98"/>
      <c r="D1576" s="98"/>
      <c r="E1576" s="280"/>
    </row>
    <row r="1577" spans="1:5" ht="15">
      <c r="A1577" s="129"/>
      <c r="B1577" s="278"/>
      <c r="C1577" s="98"/>
      <c r="D1577" s="98"/>
      <c r="E1577" s="280"/>
    </row>
    <row r="1578" spans="1:5" ht="15">
      <c r="A1578" s="129"/>
      <c r="B1578" s="278"/>
      <c r="C1578" s="98"/>
      <c r="D1578" s="98"/>
      <c r="E1578" s="280"/>
    </row>
    <row r="1579" spans="1:5" ht="15">
      <c r="A1579" s="129"/>
      <c r="B1579" s="278"/>
      <c r="C1579" s="98"/>
      <c r="D1579" s="98"/>
      <c r="E1579" s="280"/>
    </row>
    <row r="1580" spans="1:5" ht="15">
      <c r="A1580" s="129"/>
      <c r="B1580" s="278"/>
      <c r="C1580" s="98"/>
      <c r="D1580" s="98"/>
      <c r="E1580" s="280"/>
    </row>
    <row r="1581" spans="1:5" ht="15">
      <c r="A1581" s="129"/>
      <c r="B1581" s="278"/>
      <c r="C1581" s="98"/>
      <c r="D1581" s="98"/>
      <c r="E1581" s="280"/>
    </row>
    <row r="1582" spans="1:5" ht="15">
      <c r="A1582" s="129"/>
      <c r="B1582" s="278"/>
      <c r="C1582" s="98"/>
      <c r="D1582" s="98"/>
      <c r="E1582" s="280"/>
    </row>
    <row r="1583" spans="1:5" ht="15">
      <c r="A1583" s="129"/>
      <c r="B1583" s="278"/>
      <c r="C1583" s="98"/>
      <c r="D1583" s="98"/>
      <c r="E1583" s="280"/>
    </row>
    <row r="1584" spans="1:5" ht="15">
      <c r="A1584" s="129"/>
      <c r="B1584" s="278"/>
      <c r="C1584" s="98"/>
      <c r="D1584" s="98"/>
      <c r="E1584" s="280"/>
    </row>
    <row r="1585" spans="1:5" ht="15">
      <c r="A1585" s="129"/>
      <c r="B1585" s="278"/>
      <c r="C1585" s="98"/>
      <c r="D1585" s="98"/>
      <c r="E1585" s="280"/>
    </row>
    <row r="1586" spans="1:5" ht="15">
      <c r="A1586" s="129"/>
      <c r="B1586" s="278"/>
      <c r="C1586" s="98"/>
      <c r="D1586" s="98"/>
      <c r="E1586" s="280"/>
    </row>
    <row r="1587" spans="1:5" ht="15">
      <c r="A1587" s="129"/>
      <c r="B1587" s="278"/>
      <c r="C1587" s="98"/>
      <c r="D1587" s="98"/>
      <c r="E1587" s="280"/>
    </row>
    <row r="1588" spans="1:5" ht="15">
      <c r="A1588" s="129"/>
      <c r="B1588" s="278"/>
      <c r="C1588" s="98"/>
      <c r="D1588" s="98"/>
      <c r="E1588" s="280"/>
    </row>
    <row r="1589" spans="1:5" ht="15">
      <c r="A1589" s="129"/>
      <c r="B1589" s="278"/>
      <c r="C1589" s="98"/>
      <c r="D1589" s="98"/>
      <c r="E1589" s="280"/>
    </row>
    <row r="1590" spans="1:5" ht="15">
      <c r="A1590" s="129"/>
      <c r="B1590" s="278"/>
      <c r="C1590" s="98"/>
      <c r="D1590" s="98"/>
      <c r="E1590" s="280"/>
    </row>
    <row r="1591" spans="1:5" ht="15">
      <c r="A1591" s="129"/>
      <c r="B1591" s="278"/>
      <c r="C1591" s="98"/>
      <c r="D1591" s="98"/>
      <c r="E1591" s="280"/>
    </row>
    <row r="1592" spans="1:5" ht="15">
      <c r="A1592" s="129"/>
      <c r="B1592" s="278"/>
      <c r="C1592" s="98"/>
      <c r="D1592" s="98"/>
      <c r="E1592" s="280"/>
    </row>
    <row r="1593" spans="1:5" ht="15">
      <c r="A1593" s="129"/>
      <c r="B1593" s="278"/>
      <c r="C1593" s="98"/>
      <c r="D1593" s="98"/>
      <c r="E1593" s="280"/>
    </row>
    <row r="1594" spans="1:5" ht="15">
      <c r="A1594" s="129"/>
      <c r="B1594" s="278"/>
      <c r="C1594" s="98"/>
      <c r="D1594" s="98"/>
      <c r="E1594" s="280"/>
    </row>
    <row r="1595" spans="1:5" ht="15">
      <c r="A1595" s="129"/>
      <c r="B1595" s="278"/>
      <c r="C1595" s="98"/>
      <c r="D1595" s="98"/>
      <c r="E1595" s="280"/>
    </row>
    <row r="1596" spans="1:5" ht="15">
      <c r="A1596" s="129"/>
      <c r="B1596" s="278"/>
      <c r="C1596" s="98"/>
      <c r="D1596" s="98"/>
      <c r="E1596" s="280"/>
    </row>
    <row r="1597" spans="1:5" ht="15">
      <c r="A1597" s="129"/>
      <c r="B1597" s="278"/>
      <c r="C1597" s="98"/>
      <c r="D1597" s="98"/>
      <c r="E1597" s="280"/>
    </row>
    <row r="1598" spans="1:5" ht="15">
      <c r="A1598" s="129"/>
      <c r="B1598" s="278"/>
      <c r="C1598" s="98"/>
      <c r="D1598" s="98"/>
      <c r="E1598" s="280"/>
    </row>
    <row r="1599" spans="1:5" ht="15">
      <c r="A1599" s="129"/>
      <c r="B1599" s="278"/>
      <c r="C1599" s="98"/>
      <c r="D1599" s="98"/>
      <c r="E1599" s="280"/>
    </row>
    <row r="1600" spans="1:5" ht="15">
      <c r="A1600" s="129"/>
      <c r="B1600" s="278"/>
      <c r="C1600" s="98"/>
      <c r="D1600" s="98"/>
      <c r="E1600" s="280"/>
    </row>
    <row r="1601" spans="1:5" ht="15">
      <c r="A1601" s="129"/>
      <c r="B1601" s="278"/>
      <c r="C1601" s="98"/>
      <c r="D1601" s="98"/>
      <c r="E1601" s="280"/>
    </row>
    <row r="1602" spans="1:5" ht="15">
      <c r="A1602" s="129"/>
      <c r="B1602" s="278"/>
      <c r="C1602" s="98"/>
      <c r="D1602" s="98"/>
      <c r="E1602" s="280"/>
    </row>
    <row r="1603" spans="1:5" ht="15">
      <c r="A1603" s="129"/>
      <c r="B1603" s="278"/>
      <c r="C1603" s="98"/>
      <c r="D1603" s="98"/>
      <c r="E1603" s="280"/>
    </row>
    <row r="1604" spans="1:5" ht="15">
      <c r="A1604" s="129"/>
      <c r="B1604" s="278"/>
      <c r="C1604" s="98"/>
      <c r="D1604" s="98"/>
      <c r="E1604" s="280"/>
    </row>
    <row r="1605" spans="1:5" ht="15">
      <c r="A1605" s="129"/>
      <c r="B1605" s="278"/>
      <c r="C1605" s="98"/>
      <c r="D1605" s="98"/>
      <c r="E1605" s="280"/>
    </row>
    <row r="1606" spans="1:5" ht="15">
      <c r="A1606" s="129"/>
      <c r="B1606" s="278"/>
      <c r="C1606" s="98"/>
      <c r="D1606" s="98"/>
      <c r="E1606" s="280"/>
    </row>
    <row r="1607" spans="1:5" ht="15">
      <c r="A1607" s="129"/>
      <c r="B1607" s="278"/>
      <c r="C1607" s="98"/>
      <c r="D1607" s="98"/>
      <c r="E1607" s="280"/>
    </row>
    <row r="1608" spans="1:5" ht="15">
      <c r="A1608" s="129"/>
      <c r="B1608" s="278"/>
      <c r="C1608" s="98"/>
      <c r="D1608" s="98"/>
      <c r="E1608" s="280"/>
    </row>
    <row r="1609" spans="1:5" ht="15">
      <c r="A1609" s="129"/>
      <c r="B1609" s="278"/>
      <c r="C1609" s="98"/>
      <c r="D1609" s="98"/>
      <c r="E1609" s="280"/>
    </row>
    <row r="1610" spans="1:5" ht="15">
      <c r="A1610" s="129"/>
      <c r="B1610" s="278"/>
      <c r="C1610" s="98"/>
      <c r="D1610" s="98"/>
      <c r="E1610" s="280"/>
    </row>
    <row r="1611" spans="1:5" ht="15">
      <c r="A1611" s="129"/>
      <c r="B1611" s="278"/>
      <c r="C1611" s="98"/>
      <c r="D1611" s="98"/>
      <c r="E1611" s="280"/>
    </row>
    <row r="1612" spans="1:5" ht="15">
      <c r="A1612" s="129"/>
      <c r="B1612" s="278"/>
      <c r="C1612" s="98"/>
      <c r="D1612" s="98"/>
      <c r="E1612" s="280"/>
    </row>
    <row r="1613" spans="1:5" ht="15">
      <c r="A1613" s="129"/>
      <c r="B1613" s="278"/>
      <c r="C1613" s="98"/>
      <c r="D1613" s="98"/>
      <c r="E1613" s="280"/>
    </row>
    <row r="1614" spans="1:5" ht="15">
      <c r="A1614" s="129"/>
      <c r="B1614" s="278"/>
      <c r="C1614" s="98"/>
      <c r="D1614" s="98"/>
      <c r="E1614" s="280"/>
    </row>
    <row r="1615" spans="1:5" ht="15">
      <c r="A1615" s="129"/>
      <c r="B1615" s="278"/>
      <c r="C1615" s="98"/>
      <c r="D1615" s="98"/>
      <c r="E1615" s="280"/>
    </row>
    <row r="1616" spans="1:5" ht="15">
      <c r="A1616" s="129"/>
      <c r="B1616" s="278"/>
      <c r="C1616" s="98"/>
      <c r="D1616" s="98"/>
      <c r="E1616" s="280"/>
    </row>
    <row r="1617" spans="1:5" ht="15">
      <c r="A1617" s="129"/>
      <c r="B1617" s="278"/>
      <c r="C1617" s="98"/>
      <c r="D1617" s="98"/>
      <c r="E1617" s="280"/>
    </row>
    <row r="1618" spans="1:5" ht="15">
      <c r="A1618" s="129"/>
      <c r="B1618" s="278"/>
      <c r="C1618" s="98"/>
      <c r="D1618" s="98"/>
      <c r="E1618" s="280"/>
    </row>
    <row r="1619" spans="1:5" ht="15">
      <c r="A1619" s="129"/>
      <c r="B1619" s="278"/>
      <c r="C1619" s="98"/>
      <c r="D1619" s="98"/>
      <c r="E1619" s="280"/>
    </row>
    <row r="1620" spans="1:5" ht="15">
      <c r="A1620" s="129"/>
      <c r="B1620" s="278"/>
      <c r="C1620" s="98"/>
      <c r="D1620" s="98"/>
      <c r="E1620" s="280"/>
    </row>
    <row r="1621" spans="1:5" ht="15">
      <c r="A1621" s="129"/>
      <c r="B1621" s="278"/>
      <c r="C1621" s="98"/>
      <c r="D1621" s="98"/>
      <c r="E1621" s="280"/>
    </row>
    <row r="1622" spans="1:5" ht="15">
      <c r="A1622" s="129"/>
      <c r="B1622" s="278"/>
      <c r="C1622" s="98"/>
      <c r="D1622" s="98"/>
      <c r="E1622" s="280"/>
    </row>
    <row r="1623" spans="1:5" ht="15">
      <c r="A1623" s="129"/>
      <c r="B1623" s="278"/>
      <c r="C1623" s="98"/>
      <c r="D1623" s="98"/>
      <c r="E1623" s="280"/>
    </row>
    <row r="1624" spans="1:5" ht="15">
      <c r="A1624" s="129"/>
      <c r="B1624" s="278"/>
      <c r="C1624" s="98"/>
      <c r="D1624" s="98"/>
      <c r="E1624" s="280"/>
    </row>
    <row r="1625" spans="1:5" ht="15">
      <c r="A1625" s="129"/>
      <c r="B1625" s="278"/>
      <c r="C1625" s="98"/>
      <c r="D1625" s="98"/>
      <c r="E1625" s="280"/>
    </row>
    <row r="1626" spans="1:5" ht="15">
      <c r="A1626" s="129"/>
      <c r="B1626" s="278"/>
      <c r="C1626" s="98"/>
      <c r="D1626" s="98"/>
      <c r="E1626" s="280"/>
    </row>
    <row r="1627" spans="1:5" ht="15">
      <c r="A1627" s="129"/>
      <c r="B1627" s="278"/>
      <c r="C1627" s="98"/>
      <c r="D1627" s="98"/>
      <c r="E1627" s="280"/>
    </row>
    <row r="1628" spans="1:5" ht="15">
      <c r="A1628" s="129"/>
      <c r="B1628" s="278"/>
      <c r="C1628" s="98"/>
      <c r="D1628" s="98"/>
      <c r="E1628" s="280"/>
    </row>
    <row r="1629" spans="1:5" ht="15">
      <c r="A1629" s="129"/>
      <c r="B1629" s="278"/>
      <c r="C1629" s="98"/>
      <c r="D1629" s="98"/>
      <c r="E1629" s="280"/>
    </row>
    <row r="1630" spans="1:5" ht="15">
      <c r="A1630" s="129"/>
      <c r="B1630" s="278"/>
      <c r="C1630" s="98"/>
      <c r="D1630" s="98"/>
      <c r="E1630" s="280"/>
    </row>
    <row r="1631" spans="1:5" ht="15">
      <c r="A1631" s="129"/>
      <c r="B1631" s="278"/>
      <c r="C1631" s="98"/>
      <c r="D1631" s="98"/>
      <c r="E1631" s="280"/>
    </row>
    <row r="1632" spans="1:5" ht="15">
      <c r="A1632" s="129"/>
      <c r="B1632" s="278"/>
      <c r="C1632" s="98"/>
      <c r="D1632" s="98"/>
      <c r="E1632" s="280"/>
    </row>
    <row r="1633" spans="1:5" ht="15">
      <c r="A1633" s="129"/>
      <c r="B1633" s="278"/>
      <c r="C1633" s="98"/>
      <c r="D1633" s="98"/>
      <c r="E1633" s="280"/>
    </row>
    <row r="1634" spans="1:5" ht="15">
      <c r="A1634" s="129"/>
      <c r="B1634" s="278"/>
      <c r="C1634" s="98"/>
      <c r="D1634" s="98"/>
      <c r="E1634" s="280"/>
    </row>
    <row r="1635" spans="1:5" ht="15">
      <c r="A1635" s="129"/>
      <c r="B1635" s="278"/>
      <c r="C1635" s="98"/>
      <c r="D1635" s="98"/>
      <c r="E1635" s="280"/>
    </row>
    <row r="1636" spans="1:5" ht="15">
      <c r="A1636" s="129"/>
      <c r="B1636" s="278"/>
      <c r="C1636" s="98"/>
      <c r="D1636" s="98"/>
      <c r="E1636" s="280"/>
    </row>
    <row r="1637" spans="1:5" ht="15">
      <c r="A1637" s="129"/>
      <c r="B1637" s="278"/>
      <c r="C1637" s="98"/>
      <c r="D1637" s="98"/>
      <c r="E1637" s="280"/>
    </row>
    <row r="1638" spans="1:5" ht="15">
      <c r="A1638" s="129"/>
      <c r="B1638" s="278"/>
      <c r="C1638" s="98"/>
      <c r="D1638" s="98"/>
      <c r="E1638" s="280"/>
    </row>
    <row r="1639" spans="1:5" ht="15">
      <c r="A1639" s="129"/>
      <c r="B1639" s="278"/>
      <c r="C1639" s="98"/>
      <c r="D1639" s="98"/>
      <c r="E1639" s="280"/>
    </row>
    <row r="1640" spans="1:5" ht="15">
      <c r="A1640" s="129"/>
      <c r="B1640" s="278"/>
      <c r="C1640" s="98"/>
      <c r="D1640" s="98"/>
      <c r="E1640" s="280"/>
    </row>
    <row r="1641" spans="1:5" ht="15">
      <c r="A1641" s="129"/>
      <c r="B1641" s="278"/>
      <c r="C1641" s="98"/>
      <c r="D1641" s="98"/>
      <c r="E1641" s="280"/>
    </row>
    <row r="1642" spans="1:5" ht="15">
      <c r="A1642" s="129"/>
      <c r="B1642" s="278"/>
      <c r="C1642" s="98"/>
      <c r="D1642" s="98"/>
      <c r="E1642" s="280"/>
    </row>
    <row r="1643" spans="1:5" ht="15">
      <c r="A1643" s="129"/>
      <c r="B1643" s="278"/>
      <c r="C1643" s="98"/>
      <c r="D1643" s="98"/>
      <c r="E1643" s="280"/>
    </row>
    <row r="1644" spans="1:5" ht="15">
      <c r="A1644" s="129"/>
      <c r="B1644" s="278"/>
      <c r="C1644" s="98"/>
      <c r="D1644" s="98"/>
      <c r="E1644" s="280"/>
    </row>
    <row r="1645" spans="1:5" ht="15">
      <c r="A1645" s="129"/>
      <c r="B1645" s="278"/>
      <c r="C1645" s="98"/>
      <c r="D1645" s="98"/>
      <c r="E1645" s="280"/>
    </row>
    <row r="1646" spans="1:5" ht="15">
      <c r="A1646" s="129"/>
      <c r="B1646" s="278"/>
      <c r="C1646" s="98"/>
      <c r="D1646" s="98"/>
      <c r="E1646" s="280"/>
    </row>
    <row r="1647" spans="1:5" ht="15">
      <c r="A1647" s="129"/>
      <c r="B1647" s="278"/>
      <c r="C1647" s="98"/>
      <c r="D1647" s="98"/>
      <c r="E1647" s="280"/>
    </row>
    <row r="1648" spans="1:5" ht="15">
      <c r="A1648" s="129"/>
      <c r="B1648" s="278"/>
      <c r="C1648" s="98"/>
      <c r="D1648" s="98"/>
      <c r="E1648" s="280"/>
    </row>
    <row r="1649" spans="1:5" ht="15">
      <c r="A1649" s="129"/>
      <c r="B1649" s="278"/>
      <c r="C1649" s="98"/>
      <c r="D1649" s="98"/>
      <c r="E1649" s="280"/>
    </row>
    <row r="1650" spans="1:5" ht="15">
      <c r="A1650" s="129"/>
      <c r="B1650" s="278"/>
      <c r="C1650" s="98"/>
      <c r="D1650" s="98"/>
      <c r="E1650" s="280"/>
    </row>
    <row r="1651" spans="1:5" ht="15">
      <c r="A1651" s="129"/>
      <c r="B1651" s="278"/>
      <c r="C1651" s="98"/>
      <c r="D1651" s="98"/>
      <c r="E1651" s="280"/>
    </row>
    <row r="1652" spans="1:5" ht="15">
      <c r="A1652" s="129"/>
      <c r="B1652" s="278"/>
      <c r="C1652" s="98"/>
      <c r="D1652" s="98"/>
      <c r="E1652" s="280"/>
    </row>
    <row r="1653" spans="1:5" ht="15">
      <c r="A1653" s="129"/>
      <c r="B1653" s="278"/>
      <c r="C1653" s="98"/>
      <c r="D1653" s="98"/>
      <c r="E1653" s="280"/>
    </row>
    <row r="1654" spans="1:5" ht="15">
      <c r="A1654" s="129"/>
      <c r="B1654" s="278"/>
      <c r="C1654" s="98"/>
      <c r="D1654" s="98"/>
      <c r="E1654" s="280"/>
    </row>
    <row r="1655" spans="1:5" ht="15">
      <c r="A1655" s="129"/>
      <c r="B1655" s="278"/>
      <c r="C1655" s="98"/>
      <c r="D1655" s="98"/>
      <c r="E1655" s="280"/>
    </row>
    <row r="1656" spans="1:5" ht="15">
      <c r="A1656" s="129"/>
      <c r="B1656" s="278"/>
      <c r="C1656" s="98"/>
      <c r="D1656" s="98"/>
      <c r="E1656" s="280"/>
    </row>
    <row r="1657" spans="1:5" ht="15">
      <c r="A1657" s="129"/>
      <c r="B1657" s="278"/>
      <c r="C1657" s="98"/>
      <c r="D1657" s="98"/>
      <c r="E1657" s="280"/>
    </row>
    <row r="1658" spans="1:5" ht="15">
      <c r="A1658" s="129"/>
      <c r="B1658" s="278"/>
      <c r="C1658" s="98"/>
      <c r="D1658" s="98"/>
      <c r="E1658" s="280"/>
    </row>
    <row r="1659" spans="1:5" ht="15">
      <c r="A1659" s="129"/>
      <c r="B1659" s="278"/>
      <c r="C1659" s="98"/>
      <c r="D1659" s="98"/>
      <c r="E1659" s="280"/>
    </row>
    <row r="1660" spans="1:5" ht="15">
      <c r="A1660" s="129"/>
      <c r="B1660" s="278"/>
      <c r="C1660" s="98"/>
      <c r="D1660" s="98"/>
      <c r="E1660" s="280"/>
    </row>
    <row r="1661" spans="1:5" ht="15">
      <c r="A1661" s="129"/>
      <c r="B1661" s="278"/>
      <c r="C1661" s="98"/>
      <c r="D1661" s="98"/>
      <c r="E1661" s="280"/>
    </row>
    <row r="1662" spans="1:5" ht="15">
      <c r="A1662" s="129"/>
      <c r="B1662" s="278"/>
      <c r="C1662" s="98"/>
      <c r="D1662" s="98"/>
      <c r="E1662" s="280"/>
    </row>
    <row r="1663" spans="1:5" ht="15">
      <c r="A1663" s="129"/>
      <c r="B1663" s="278"/>
      <c r="C1663" s="98"/>
      <c r="D1663" s="98"/>
      <c r="E1663" s="280"/>
    </row>
    <row r="1664" spans="1:5" ht="15">
      <c r="A1664" s="129"/>
      <c r="B1664" s="278"/>
      <c r="C1664" s="98"/>
      <c r="D1664" s="98"/>
      <c r="E1664" s="280"/>
    </row>
    <row r="1665" spans="1:5" ht="15">
      <c r="A1665" s="129"/>
      <c r="B1665" s="278"/>
      <c r="C1665" s="98"/>
      <c r="D1665" s="98"/>
      <c r="E1665" s="280"/>
    </row>
    <row r="1666" spans="1:5" ht="15">
      <c r="A1666" s="129"/>
      <c r="B1666" s="278"/>
      <c r="C1666" s="98"/>
      <c r="D1666" s="98"/>
      <c r="E1666" s="280"/>
    </row>
    <row r="1667" spans="1:5" ht="15">
      <c r="A1667" s="129"/>
      <c r="B1667" s="278"/>
      <c r="C1667" s="98"/>
      <c r="D1667" s="98"/>
      <c r="E1667" s="280"/>
    </row>
    <row r="1668" spans="1:5" ht="15">
      <c r="A1668" s="129"/>
      <c r="B1668" s="278"/>
      <c r="C1668" s="98"/>
      <c r="D1668" s="98"/>
      <c r="E1668" s="280"/>
    </row>
    <row r="1669" spans="1:5" ht="15">
      <c r="A1669" s="129"/>
      <c r="B1669" s="278"/>
      <c r="C1669" s="98"/>
      <c r="D1669" s="98"/>
      <c r="E1669" s="280"/>
    </row>
    <row r="1670" spans="1:5" ht="15">
      <c r="A1670" s="129"/>
      <c r="B1670" s="278"/>
      <c r="C1670" s="98"/>
      <c r="D1670" s="98"/>
      <c r="E1670" s="280"/>
    </row>
    <row r="1671" spans="1:5" ht="15">
      <c r="A1671" s="129"/>
      <c r="B1671" s="278"/>
      <c r="C1671" s="98"/>
      <c r="D1671" s="98"/>
      <c r="E1671" s="280"/>
    </row>
    <row r="1672" spans="1:5" ht="15">
      <c r="A1672" s="129"/>
      <c r="B1672" s="278"/>
      <c r="C1672" s="98"/>
      <c r="D1672" s="98"/>
      <c r="E1672" s="280"/>
    </row>
    <row r="1673" spans="1:5" ht="15">
      <c r="A1673" s="129"/>
      <c r="B1673" s="278"/>
      <c r="C1673" s="98"/>
      <c r="D1673" s="98"/>
      <c r="E1673" s="280"/>
    </row>
    <row r="1674" spans="1:5" ht="15">
      <c r="A1674" s="129"/>
      <c r="B1674" s="278"/>
      <c r="C1674" s="98"/>
      <c r="D1674" s="98"/>
      <c r="E1674" s="280"/>
    </row>
    <row r="1675" spans="1:5" ht="15">
      <c r="A1675" s="129"/>
      <c r="B1675" s="278"/>
      <c r="C1675" s="98"/>
      <c r="D1675" s="98"/>
      <c r="E1675" s="280"/>
    </row>
    <row r="1676" spans="1:5" ht="15">
      <c r="A1676" s="129"/>
      <c r="B1676" s="278"/>
      <c r="C1676" s="98"/>
      <c r="D1676" s="98"/>
      <c r="E1676" s="280"/>
    </row>
    <row r="1677" spans="1:5" ht="15">
      <c r="A1677" s="129"/>
      <c r="B1677" s="278"/>
      <c r="C1677" s="98"/>
      <c r="D1677" s="98"/>
      <c r="E1677" s="280"/>
    </row>
    <row r="1678" spans="1:5" ht="15">
      <c r="A1678" s="129"/>
      <c r="B1678" s="278"/>
      <c r="C1678" s="98"/>
      <c r="D1678" s="98"/>
      <c r="E1678" s="280"/>
    </row>
    <row r="1679" spans="1:5" ht="15">
      <c r="A1679" s="129"/>
      <c r="B1679" s="278"/>
      <c r="C1679" s="98"/>
      <c r="D1679" s="98"/>
      <c r="E1679" s="280"/>
    </row>
    <row r="1680" spans="1:5" ht="15">
      <c r="A1680" s="129"/>
      <c r="B1680" s="278"/>
      <c r="C1680" s="98"/>
      <c r="D1680" s="98"/>
      <c r="E1680" s="280"/>
    </row>
    <row r="1681" spans="1:5" ht="15">
      <c r="A1681" s="129"/>
      <c r="B1681" s="278"/>
      <c r="C1681" s="98"/>
      <c r="D1681" s="98"/>
      <c r="E1681" s="280"/>
    </row>
    <row r="1682" spans="1:5" ht="15">
      <c r="A1682" s="129"/>
      <c r="B1682" s="278"/>
      <c r="C1682" s="98"/>
      <c r="D1682" s="98"/>
      <c r="E1682" s="280"/>
    </row>
    <row r="1683" spans="1:5" ht="15">
      <c r="A1683" s="129"/>
      <c r="B1683" s="278"/>
      <c r="C1683" s="98"/>
      <c r="D1683" s="98"/>
      <c r="E1683" s="280"/>
    </row>
    <row r="1684" spans="1:5" ht="15">
      <c r="A1684" s="129"/>
      <c r="B1684" s="278"/>
      <c r="C1684" s="98"/>
      <c r="D1684" s="98"/>
      <c r="E1684" s="280"/>
    </row>
    <row r="1685" spans="1:5" ht="15">
      <c r="A1685" s="129"/>
      <c r="B1685" s="278"/>
      <c r="C1685" s="98"/>
      <c r="D1685" s="98"/>
      <c r="E1685" s="280"/>
    </row>
    <row r="1686" spans="1:5" ht="15">
      <c r="A1686" s="129"/>
      <c r="B1686" s="278"/>
      <c r="C1686" s="98"/>
      <c r="D1686" s="98"/>
      <c r="E1686" s="280"/>
    </row>
    <row r="1687" spans="1:5" ht="15">
      <c r="A1687" s="129"/>
      <c r="B1687" s="278"/>
      <c r="C1687" s="98"/>
      <c r="D1687" s="98"/>
      <c r="E1687" s="280"/>
    </row>
    <row r="1688" spans="1:5" ht="15">
      <c r="A1688" s="129"/>
      <c r="B1688" s="278"/>
      <c r="C1688" s="98"/>
      <c r="D1688" s="98"/>
      <c r="E1688" s="280"/>
    </row>
    <row r="1689" spans="1:5" ht="15">
      <c r="A1689" s="129"/>
      <c r="B1689" s="278"/>
      <c r="C1689" s="98"/>
      <c r="D1689" s="98"/>
      <c r="E1689" s="280"/>
    </row>
    <row r="1690" spans="1:5" ht="15">
      <c r="A1690" s="129"/>
      <c r="B1690" s="278"/>
      <c r="C1690" s="98"/>
      <c r="D1690" s="98"/>
      <c r="E1690" s="280"/>
    </row>
    <row r="1691" spans="1:5" ht="15">
      <c r="A1691" s="129"/>
      <c r="B1691" s="278"/>
      <c r="C1691" s="98"/>
      <c r="D1691" s="98"/>
      <c r="E1691" s="280"/>
    </row>
    <row r="1692" spans="1:5" ht="15">
      <c r="A1692" s="129"/>
      <c r="B1692" s="278"/>
      <c r="C1692" s="98"/>
      <c r="D1692" s="98"/>
      <c r="E1692" s="280"/>
    </row>
    <row r="1693" spans="1:5" ht="15">
      <c r="A1693" s="129"/>
      <c r="B1693" s="278"/>
      <c r="C1693" s="98"/>
      <c r="D1693" s="98"/>
      <c r="E1693" s="280"/>
    </row>
    <row r="1694" spans="1:5" ht="15">
      <c r="A1694" s="129"/>
      <c r="B1694" s="278"/>
      <c r="C1694" s="98"/>
      <c r="D1694" s="98"/>
      <c r="E1694" s="280"/>
    </row>
    <row r="1695" spans="1:5" ht="15">
      <c r="A1695" s="129"/>
      <c r="B1695" s="278"/>
      <c r="C1695" s="98"/>
      <c r="D1695" s="98"/>
      <c r="E1695" s="280"/>
    </row>
    <row r="1696" spans="1:5" ht="15">
      <c r="A1696" s="129"/>
      <c r="B1696" s="278"/>
      <c r="C1696" s="98"/>
      <c r="D1696" s="98"/>
      <c r="E1696" s="280"/>
    </row>
    <row r="1697" spans="1:5" ht="15">
      <c r="A1697" s="129"/>
      <c r="B1697" s="278"/>
      <c r="C1697" s="98"/>
      <c r="D1697" s="98"/>
      <c r="E1697" s="280"/>
    </row>
    <row r="1698" spans="1:5" ht="15">
      <c r="A1698" s="129"/>
      <c r="B1698" s="278"/>
      <c r="C1698" s="98"/>
      <c r="D1698" s="98"/>
      <c r="E1698" s="280"/>
    </row>
    <row r="1699" spans="1:5" ht="15">
      <c r="A1699" s="129"/>
      <c r="B1699" s="278"/>
      <c r="C1699" s="98"/>
      <c r="D1699" s="98"/>
      <c r="E1699" s="280"/>
    </row>
    <row r="1700" spans="1:5" ht="15">
      <c r="A1700" s="129"/>
      <c r="B1700" s="278"/>
      <c r="C1700" s="98"/>
      <c r="D1700" s="98"/>
      <c r="E1700" s="280"/>
    </row>
    <row r="1701" spans="1:5" ht="15">
      <c r="A1701" s="129"/>
      <c r="B1701" s="278"/>
      <c r="C1701" s="98"/>
      <c r="D1701" s="98"/>
      <c r="E1701" s="280"/>
    </row>
    <row r="1702" spans="1:5" ht="15">
      <c r="A1702" s="129"/>
      <c r="B1702" s="278"/>
      <c r="C1702" s="98"/>
      <c r="D1702" s="98"/>
      <c r="E1702" s="280"/>
    </row>
    <row r="1703" spans="1:5" ht="15">
      <c r="A1703" s="129"/>
      <c r="B1703" s="278"/>
      <c r="C1703" s="98"/>
      <c r="D1703" s="98"/>
      <c r="E1703" s="280"/>
    </row>
    <row r="1704" spans="1:5" ht="15">
      <c r="A1704" s="129"/>
      <c r="B1704" s="278"/>
      <c r="C1704" s="98"/>
      <c r="D1704" s="98"/>
      <c r="E1704" s="280"/>
    </row>
    <row r="1705" spans="1:5" ht="15">
      <c r="A1705" s="129"/>
      <c r="B1705" s="278"/>
      <c r="C1705" s="98"/>
      <c r="D1705" s="98"/>
      <c r="E1705" s="280"/>
    </row>
    <row r="1706" spans="1:5" ht="15">
      <c r="A1706" s="129"/>
      <c r="B1706" s="278"/>
      <c r="C1706" s="98"/>
      <c r="D1706" s="98"/>
      <c r="E1706" s="280"/>
    </row>
    <row r="1707" spans="1:5" ht="15">
      <c r="A1707" s="129"/>
      <c r="B1707" s="278"/>
      <c r="C1707" s="98"/>
      <c r="D1707" s="98"/>
      <c r="E1707" s="280"/>
    </row>
    <row r="1708" spans="1:5" ht="15">
      <c r="A1708" s="129"/>
      <c r="B1708" s="278"/>
      <c r="C1708" s="98"/>
      <c r="D1708" s="98"/>
      <c r="E1708" s="280"/>
    </row>
    <row r="1709" spans="1:5" ht="15">
      <c r="A1709" s="129"/>
      <c r="B1709" s="278"/>
      <c r="C1709" s="98"/>
      <c r="D1709" s="98"/>
      <c r="E1709" s="280"/>
    </row>
    <row r="1710" spans="1:5" ht="15">
      <c r="A1710" s="129"/>
      <c r="B1710" s="278"/>
      <c r="C1710" s="98"/>
      <c r="D1710" s="98"/>
      <c r="E1710" s="280"/>
    </row>
    <row r="1711" spans="1:5" ht="15">
      <c r="A1711" s="129"/>
      <c r="B1711" s="278"/>
      <c r="C1711" s="98"/>
      <c r="D1711" s="98"/>
      <c r="E1711" s="280"/>
    </row>
    <row r="1712" spans="1:5" ht="15">
      <c r="A1712" s="129"/>
      <c r="B1712" s="278"/>
      <c r="C1712" s="98"/>
      <c r="D1712" s="98"/>
      <c r="E1712" s="280"/>
    </row>
    <row r="1713" spans="1:5" ht="15">
      <c r="A1713" s="129"/>
      <c r="B1713" s="278"/>
      <c r="C1713" s="98"/>
      <c r="D1713" s="98"/>
      <c r="E1713" s="280"/>
    </row>
    <row r="1714" spans="1:5" ht="15">
      <c r="A1714" s="129"/>
      <c r="B1714" s="278"/>
      <c r="C1714" s="98"/>
      <c r="D1714" s="98"/>
      <c r="E1714" s="280"/>
    </row>
    <row r="1715" spans="1:5" ht="15">
      <c r="A1715" s="129"/>
      <c r="B1715" s="278"/>
      <c r="C1715" s="98"/>
      <c r="D1715" s="98"/>
      <c r="E1715" s="280"/>
    </row>
    <row r="1716" spans="1:5" ht="15">
      <c r="A1716" s="129"/>
      <c r="B1716" s="278"/>
      <c r="C1716" s="98"/>
      <c r="D1716" s="98"/>
      <c r="E1716" s="280"/>
    </row>
    <row r="1717" spans="1:5" ht="15">
      <c r="A1717" s="129"/>
      <c r="B1717" s="278"/>
      <c r="C1717" s="98"/>
      <c r="D1717" s="98"/>
      <c r="E1717" s="280"/>
    </row>
    <row r="1718" spans="1:5" ht="15">
      <c r="A1718" s="129"/>
      <c r="B1718" s="278"/>
      <c r="C1718" s="98"/>
      <c r="D1718" s="98"/>
      <c r="E1718" s="280"/>
    </row>
    <row r="1719" spans="1:5" ht="15">
      <c r="A1719" s="129"/>
      <c r="B1719" s="278"/>
      <c r="C1719" s="98"/>
      <c r="D1719" s="98"/>
      <c r="E1719" s="280"/>
    </row>
    <row r="1720" spans="1:5" ht="15">
      <c r="A1720" s="129"/>
      <c r="B1720" s="278"/>
      <c r="C1720" s="98"/>
      <c r="D1720" s="98"/>
      <c r="E1720" s="280"/>
    </row>
    <row r="1721" spans="1:5" ht="15">
      <c r="A1721" s="129"/>
      <c r="B1721" s="278"/>
      <c r="C1721" s="98"/>
      <c r="D1721" s="98"/>
      <c r="E1721" s="280"/>
    </row>
    <row r="1722" spans="1:5" ht="15">
      <c r="A1722" s="129"/>
      <c r="B1722" s="278"/>
      <c r="C1722" s="98"/>
      <c r="D1722" s="98"/>
      <c r="E1722" s="280"/>
    </row>
    <row r="1723" spans="1:5" ht="15">
      <c r="A1723" s="129"/>
      <c r="B1723" s="278"/>
      <c r="C1723" s="98"/>
      <c r="D1723" s="98"/>
      <c r="E1723" s="280"/>
    </row>
    <row r="1724" spans="1:5" ht="15">
      <c r="A1724" s="129"/>
      <c r="B1724" s="278"/>
      <c r="C1724" s="98"/>
      <c r="D1724" s="98"/>
      <c r="E1724" s="280"/>
    </row>
    <row r="1725" spans="1:5" ht="15">
      <c r="A1725" s="129"/>
      <c r="B1725" s="278"/>
      <c r="C1725" s="98"/>
      <c r="D1725" s="98"/>
      <c r="E1725" s="280"/>
    </row>
    <row r="1726" spans="1:5" ht="15">
      <c r="A1726" s="129"/>
      <c r="B1726" s="278"/>
      <c r="C1726" s="98"/>
      <c r="D1726" s="98"/>
      <c r="E1726" s="280"/>
    </row>
    <row r="1727" spans="1:5" ht="15">
      <c r="A1727" s="129"/>
      <c r="B1727" s="278"/>
      <c r="C1727" s="98"/>
      <c r="D1727" s="98"/>
      <c r="E1727" s="280"/>
    </row>
    <row r="1728" spans="1:5" ht="15">
      <c r="A1728" s="129"/>
      <c r="B1728" s="278"/>
      <c r="C1728" s="98"/>
      <c r="D1728" s="98"/>
      <c r="E1728" s="280"/>
    </row>
    <row r="1729" spans="1:5" ht="15">
      <c r="A1729" s="129"/>
      <c r="B1729" s="278"/>
      <c r="C1729" s="98"/>
      <c r="D1729" s="98"/>
      <c r="E1729" s="280"/>
    </row>
    <row r="1730" spans="1:5" ht="15">
      <c r="A1730" s="129"/>
      <c r="B1730" s="278"/>
      <c r="C1730" s="98"/>
      <c r="D1730" s="98"/>
      <c r="E1730" s="280"/>
    </row>
    <row r="1731" spans="1:5" ht="15">
      <c r="A1731" s="129"/>
      <c r="B1731" s="278"/>
      <c r="C1731" s="98"/>
      <c r="D1731" s="98"/>
      <c r="E1731" s="280"/>
    </row>
    <row r="1732" spans="1:5" ht="15">
      <c r="A1732" s="129"/>
      <c r="B1732" s="278"/>
      <c r="C1732" s="98"/>
      <c r="D1732" s="98"/>
      <c r="E1732" s="280"/>
    </row>
    <row r="1733" spans="1:5" ht="15">
      <c r="A1733" s="129"/>
      <c r="B1733" s="278"/>
      <c r="C1733" s="98"/>
      <c r="D1733" s="98"/>
      <c r="E1733" s="280"/>
    </row>
    <row r="1734" spans="1:5" ht="15">
      <c r="A1734" s="129"/>
      <c r="B1734" s="278"/>
      <c r="C1734" s="98"/>
      <c r="D1734" s="98"/>
      <c r="E1734" s="280"/>
    </row>
    <row r="1735" spans="1:5" ht="15">
      <c r="A1735" s="129"/>
      <c r="B1735" s="278"/>
      <c r="C1735" s="98"/>
      <c r="D1735" s="98"/>
      <c r="E1735" s="280"/>
    </row>
    <row r="1736" spans="1:5" ht="15">
      <c r="A1736" s="129"/>
      <c r="B1736" s="278"/>
      <c r="C1736" s="98"/>
      <c r="D1736" s="98"/>
      <c r="E1736" s="280"/>
    </row>
    <row r="1737" spans="1:5" ht="15">
      <c r="A1737" s="129"/>
      <c r="B1737" s="278"/>
      <c r="C1737" s="98"/>
      <c r="D1737" s="98"/>
      <c r="E1737" s="280"/>
    </row>
    <row r="1738" spans="1:5" ht="15">
      <c r="A1738" s="129"/>
      <c r="B1738" s="278"/>
      <c r="C1738" s="98"/>
      <c r="D1738" s="98"/>
      <c r="E1738" s="280"/>
    </row>
    <row r="1739" spans="1:5" ht="15">
      <c r="A1739" s="129"/>
      <c r="B1739" s="278"/>
      <c r="C1739" s="98"/>
      <c r="D1739" s="98"/>
      <c r="E1739" s="280"/>
    </row>
    <row r="1740" spans="1:5" ht="15">
      <c r="A1740" s="129"/>
      <c r="B1740" s="278"/>
      <c r="C1740" s="98"/>
      <c r="D1740" s="98"/>
      <c r="E1740" s="280"/>
    </row>
    <row r="1741" spans="1:5" ht="15">
      <c r="A1741" s="129"/>
      <c r="B1741" s="278"/>
      <c r="C1741" s="98"/>
      <c r="D1741" s="98"/>
      <c r="E1741" s="280"/>
    </row>
    <row r="1742" spans="1:5" ht="15">
      <c r="A1742" s="129"/>
      <c r="B1742" s="278"/>
      <c r="C1742" s="98"/>
      <c r="D1742" s="98"/>
      <c r="E1742" s="280"/>
    </row>
    <row r="1743" spans="1:5" ht="15">
      <c r="A1743" s="129"/>
      <c r="B1743" s="278"/>
      <c r="C1743" s="98"/>
      <c r="D1743" s="98"/>
      <c r="E1743" s="280"/>
    </row>
    <row r="1744" spans="1:5" ht="15">
      <c r="A1744" s="129"/>
      <c r="B1744" s="278"/>
      <c r="C1744" s="98"/>
      <c r="D1744" s="98"/>
      <c r="E1744" s="280"/>
    </row>
    <row r="1745" spans="1:5" ht="15">
      <c r="A1745" s="129"/>
      <c r="B1745" s="278"/>
      <c r="C1745" s="98"/>
      <c r="D1745" s="98"/>
      <c r="E1745" s="280"/>
    </row>
    <row r="1746" spans="1:5" ht="15">
      <c r="A1746" s="129"/>
      <c r="B1746" s="278"/>
      <c r="C1746" s="98"/>
      <c r="D1746" s="98"/>
      <c r="E1746" s="280"/>
    </row>
    <row r="1747" spans="1:5" ht="15">
      <c r="A1747" s="129"/>
      <c r="B1747" s="278"/>
      <c r="C1747" s="98"/>
      <c r="D1747" s="98"/>
      <c r="E1747" s="280"/>
    </row>
    <row r="1748" spans="1:5" ht="15">
      <c r="A1748" s="129"/>
      <c r="B1748" s="278"/>
      <c r="C1748" s="98"/>
      <c r="D1748" s="98"/>
      <c r="E1748" s="280"/>
    </row>
    <row r="1749" spans="1:5" ht="15">
      <c r="A1749" s="129"/>
      <c r="B1749" s="278"/>
      <c r="C1749" s="98"/>
      <c r="D1749" s="98"/>
      <c r="E1749" s="280"/>
    </row>
    <row r="1750" spans="1:5" ht="15">
      <c r="A1750" s="129"/>
      <c r="B1750" s="278"/>
      <c r="C1750" s="98"/>
      <c r="D1750" s="98"/>
      <c r="E1750" s="280"/>
    </row>
    <row r="1751" spans="1:5" ht="15">
      <c r="A1751" s="129"/>
      <c r="B1751" s="278"/>
      <c r="C1751" s="98"/>
      <c r="D1751" s="98"/>
      <c r="E1751" s="280"/>
    </row>
    <row r="1752" spans="1:5" ht="15">
      <c r="A1752" s="129"/>
      <c r="B1752" s="278"/>
      <c r="C1752" s="98"/>
      <c r="D1752" s="98"/>
      <c r="E1752" s="280"/>
    </row>
    <row r="1753" spans="1:5" ht="15">
      <c r="A1753" s="129"/>
      <c r="B1753" s="278"/>
      <c r="C1753" s="98"/>
      <c r="D1753" s="98"/>
      <c r="E1753" s="280"/>
    </row>
    <row r="1754" spans="1:5" ht="15">
      <c r="A1754" s="129"/>
      <c r="B1754" s="278"/>
      <c r="C1754" s="98"/>
      <c r="D1754" s="98"/>
      <c r="E1754" s="280"/>
    </row>
    <row r="1755" spans="1:5" ht="15">
      <c r="A1755" s="129"/>
      <c r="B1755" s="278"/>
      <c r="C1755" s="98"/>
      <c r="D1755" s="98"/>
      <c r="E1755" s="280"/>
    </row>
    <row r="1756" spans="1:5" ht="15">
      <c r="A1756" s="129"/>
      <c r="B1756" s="278"/>
      <c r="C1756" s="98"/>
      <c r="D1756" s="98"/>
      <c r="E1756" s="280"/>
    </row>
    <row r="1757" spans="1:5" ht="15">
      <c r="A1757" s="129"/>
      <c r="B1757" s="278"/>
      <c r="C1757" s="98"/>
      <c r="D1757" s="98"/>
      <c r="E1757" s="280"/>
    </row>
    <row r="1758" spans="1:5" ht="15">
      <c r="A1758" s="129"/>
      <c r="B1758" s="278"/>
      <c r="C1758" s="98"/>
      <c r="D1758" s="98"/>
      <c r="E1758" s="280"/>
    </row>
    <row r="1759" spans="1:5" ht="15">
      <c r="A1759" s="129"/>
      <c r="B1759" s="278"/>
      <c r="C1759" s="98"/>
      <c r="D1759" s="98"/>
      <c r="E1759" s="280"/>
    </row>
    <row r="1760" spans="1:5" ht="15">
      <c r="A1760" s="129"/>
      <c r="B1760" s="278"/>
      <c r="C1760" s="98"/>
      <c r="D1760" s="98"/>
      <c r="E1760" s="280"/>
    </row>
    <row r="1761" spans="1:5" ht="15">
      <c r="A1761" s="129"/>
      <c r="B1761" s="278"/>
      <c r="C1761" s="98"/>
      <c r="D1761" s="98"/>
      <c r="E1761" s="280"/>
    </row>
    <row r="1762" spans="1:5" ht="15">
      <c r="A1762" s="129"/>
      <c r="B1762" s="278"/>
      <c r="C1762" s="98"/>
      <c r="D1762" s="98"/>
      <c r="E1762" s="280"/>
    </row>
    <row r="1763" spans="1:5" ht="15">
      <c r="A1763" s="129"/>
      <c r="B1763" s="278"/>
      <c r="C1763" s="98"/>
      <c r="D1763" s="98"/>
      <c r="E1763" s="280"/>
    </row>
    <row r="1764" spans="1:5" ht="15">
      <c r="A1764" s="129"/>
      <c r="B1764" s="278"/>
      <c r="C1764" s="98"/>
      <c r="D1764" s="98"/>
      <c r="E1764" s="280"/>
    </row>
    <row r="1765" spans="1:5" ht="15">
      <c r="A1765" s="129"/>
      <c r="B1765" s="278"/>
      <c r="C1765" s="98"/>
      <c r="D1765" s="98"/>
      <c r="E1765" s="280"/>
    </row>
    <row r="1766" spans="1:5" ht="15">
      <c r="A1766" s="129"/>
      <c r="B1766" s="278"/>
      <c r="C1766" s="98"/>
      <c r="D1766" s="98"/>
      <c r="E1766" s="280"/>
    </row>
    <row r="1767" spans="1:5" ht="15">
      <c r="A1767" s="129"/>
      <c r="B1767" s="278"/>
      <c r="C1767" s="98"/>
      <c r="D1767" s="98"/>
      <c r="E1767" s="280"/>
    </row>
    <row r="1768" spans="1:5" ht="15">
      <c r="A1768" s="129"/>
      <c r="B1768" s="278"/>
      <c r="C1768" s="98"/>
      <c r="D1768" s="98"/>
      <c r="E1768" s="280"/>
    </row>
    <row r="1769" spans="1:5" ht="15">
      <c r="A1769" s="129"/>
      <c r="B1769" s="278"/>
      <c r="C1769" s="98"/>
      <c r="D1769" s="98"/>
      <c r="E1769" s="280"/>
    </row>
    <row r="1770" spans="1:5" ht="15">
      <c r="A1770" s="129"/>
      <c r="B1770" s="278"/>
      <c r="C1770" s="98"/>
      <c r="D1770" s="98"/>
      <c r="E1770" s="280"/>
    </row>
    <row r="1771" spans="1:5" ht="15">
      <c r="A1771" s="129"/>
      <c r="B1771" s="278"/>
      <c r="C1771" s="98"/>
      <c r="D1771" s="98"/>
      <c r="E1771" s="280"/>
    </row>
    <row r="1772" spans="1:5" ht="15">
      <c r="A1772" s="129"/>
      <c r="B1772" s="278"/>
      <c r="C1772" s="98"/>
      <c r="D1772" s="98"/>
      <c r="E1772" s="280"/>
    </row>
    <row r="1773" spans="1:5" ht="15">
      <c r="A1773" s="129"/>
      <c r="B1773" s="278"/>
      <c r="C1773" s="98"/>
      <c r="D1773" s="98"/>
      <c r="E1773" s="280"/>
    </row>
    <row r="1774" spans="1:5" ht="15">
      <c r="A1774" s="129"/>
      <c r="B1774" s="278"/>
      <c r="C1774" s="98"/>
      <c r="D1774" s="98"/>
      <c r="E1774" s="280"/>
    </row>
    <row r="1775" spans="1:5" ht="15">
      <c r="A1775" s="129"/>
      <c r="B1775" s="278"/>
      <c r="C1775" s="98"/>
      <c r="D1775" s="98"/>
      <c r="E1775" s="280"/>
    </row>
    <row r="1776" spans="1:5" ht="15">
      <c r="A1776" s="129"/>
      <c r="B1776" s="278"/>
      <c r="C1776" s="98"/>
      <c r="D1776" s="98"/>
      <c r="E1776" s="280"/>
    </row>
    <row r="1777" spans="1:5" ht="15">
      <c r="A1777" s="129"/>
      <c r="B1777" s="278"/>
      <c r="C1777" s="98"/>
      <c r="D1777" s="98"/>
      <c r="E1777" s="280"/>
    </row>
    <row r="1778" spans="1:5" ht="15">
      <c r="A1778" s="129"/>
      <c r="B1778" s="278"/>
      <c r="C1778" s="98"/>
      <c r="D1778" s="98"/>
      <c r="E1778" s="280"/>
    </row>
    <row r="1779" spans="1:5" ht="15">
      <c r="A1779" s="129"/>
      <c r="B1779" s="278"/>
      <c r="C1779" s="98"/>
      <c r="D1779" s="98"/>
      <c r="E1779" s="280"/>
    </row>
    <row r="1780" spans="1:5" ht="15">
      <c r="A1780" s="129"/>
      <c r="B1780" s="278"/>
      <c r="C1780" s="98"/>
      <c r="D1780" s="98"/>
      <c r="E1780" s="280"/>
    </row>
    <row r="1781" spans="1:5" ht="15">
      <c r="A1781" s="129"/>
      <c r="B1781" s="278"/>
      <c r="C1781" s="98"/>
      <c r="D1781" s="98"/>
      <c r="E1781" s="280"/>
    </row>
    <row r="1782" spans="1:5" ht="15">
      <c r="A1782" s="129"/>
      <c r="B1782" s="278"/>
      <c r="C1782" s="98"/>
      <c r="D1782" s="98"/>
      <c r="E1782" s="280"/>
    </row>
    <row r="1783" spans="1:5" ht="15">
      <c r="A1783" s="129"/>
      <c r="B1783" s="278"/>
      <c r="C1783" s="98"/>
      <c r="D1783" s="98"/>
      <c r="E1783" s="280"/>
    </row>
    <row r="1784" spans="1:5" ht="15">
      <c r="A1784" s="129"/>
      <c r="B1784" s="278"/>
      <c r="C1784" s="98"/>
      <c r="D1784" s="98"/>
      <c r="E1784" s="280"/>
    </row>
    <row r="1785" spans="1:5" ht="15">
      <c r="A1785" s="129"/>
      <c r="B1785" s="278"/>
      <c r="C1785" s="98"/>
      <c r="D1785" s="98"/>
      <c r="E1785" s="280"/>
    </row>
    <row r="1786" spans="1:5" ht="15">
      <c r="A1786" s="129"/>
      <c r="B1786" s="278"/>
      <c r="C1786" s="98"/>
      <c r="D1786" s="98"/>
      <c r="E1786" s="280"/>
    </row>
    <row r="1787" spans="1:5" ht="15">
      <c r="A1787" s="129"/>
      <c r="B1787" s="278"/>
      <c r="C1787" s="98"/>
      <c r="D1787" s="98"/>
      <c r="E1787" s="280"/>
    </row>
    <row r="1788" spans="1:5" ht="15">
      <c r="A1788" s="129"/>
      <c r="B1788" s="278"/>
      <c r="C1788" s="98"/>
      <c r="D1788" s="98"/>
      <c r="E1788" s="280"/>
    </row>
    <row r="1789" spans="1:5" ht="15">
      <c r="A1789" s="129"/>
      <c r="B1789" s="278"/>
      <c r="C1789" s="98"/>
      <c r="D1789" s="98"/>
      <c r="E1789" s="280"/>
    </row>
    <row r="1790" spans="1:5" ht="15">
      <c r="A1790" s="129"/>
      <c r="B1790" s="278"/>
      <c r="C1790" s="98"/>
      <c r="D1790" s="98"/>
      <c r="E1790" s="280"/>
    </row>
    <row r="1791" spans="1:5" ht="15">
      <c r="A1791" s="129"/>
      <c r="B1791" s="278"/>
      <c r="C1791" s="98"/>
      <c r="D1791" s="98"/>
      <c r="E1791" s="280"/>
    </row>
    <row r="1792" spans="1:5" ht="15">
      <c r="A1792" s="129"/>
      <c r="B1792" s="278"/>
      <c r="C1792" s="98"/>
      <c r="D1792" s="98"/>
      <c r="E1792" s="280"/>
    </row>
    <row r="1793" spans="1:5" ht="15">
      <c r="A1793" s="129"/>
      <c r="B1793" s="278"/>
      <c r="C1793" s="98"/>
      <c r="D1793" s="98"/>
      <c r="E1793" s="280"/>
    </row>
    <row r="1794" spans="1:5" ht="15">
      <c r="A1794" s="129"/>
      <c r="B1794" s="278"/>
      <c r="C1794" s="98"/>
      <c r="D1794" s="98"/>
      <c r="E1794" s="280"/>
    </row>
    <row r="1795" spans="1:5" ht="15">
      <c r="A1795" s="129"/>
      <c r="B1795" s="278"/>
      <c r="C1795" s="98"/>
      <c r="D1795" s="98"/>
      <c r="E1795" s="280"/>
    </row>
    <row r="1796" spans="1:5" ht="15">
      <c r="A1796" s="129"/>
      <c r="B1796" s="278"/>
      <c r="C1796" s="98"/>
      <c r="D1796" s="98"/>
      <c r="E1796" s="280"/>
    </row>
    <row r="1797" spans="1:5" ht="15">
      <c r="A1797" s="129"/>
      <c r="B1797" s="278"/>
      <c r="C1797" s="98"/>
      <c r="D1797" s="98"/>
      <c r="E1797" s="280"/>
    </row>
    <row r="1798" spans="1:5" ht="15">
      <c r="A1798" s="129"/>
      <c r="B1798" s="278"/>
      <c r="C1798" s="98"/>
      <c r="D1798" s="98"/>
      <c r="E1798" s="280"/>
    </row>
    <row r="1799" spans="1:5" ht="15">
      <c r="A1799" s="129"/>
      <c r="B1799" s="278"/>
      <c r="C1799" s="98"/>
      <c r="D1799" s="98"/>
      <c r="E1799" s="280"/>
    </row>
    <row r="1800" spans="1:5" ht="15">
      <c r="A1800" s="129"/>
      <c r="B1800" s="278"/>
      <c r="C1800" s="98"/>
      <c r="D1800" s="98"/>
      <c r="E1800" s="280"/>
    </row>
    <row r="1801" spans="1:5" ht="15">
      <c r="A1801" s="129"/>
      <c r="B1801" s="278"/>
      <c r="C1801" s="98"/>
      <c r="D1801" s="98"/>
      <c r="E1801" s="280"/>
    </row>
    <row r="1802" spans="1:5" ht="15">
      <c r="A1802" s="129"/>
      <c r="B1802" s="278"/>
      <c r="C1802" s="98"/>
      <c r="D1802" s="98"/>
      <c r="E1802" s="280"/>
    </row>
    <row r="1803" spans="1:5" ht="15">
      <c r="A1803" s="129"/>
      <c r="B1803" s="278"/>
      <c r="C1803" s="98"/>
      <c r="D1803" s="98"/>
      <c r="E1803" s="280"/>
    </row>
    <row r="1804" spans="1:5" ht="15">
      <c r="A1804" s="129"/>
      <c r="B1804" s="278"/>
      <c r="C1804" s="98"/>
      <c r="D1804" s="98"/>
      <c r="E1804" s="280"/>
    </row>
    <row r="1805" spans="1:5" ht="15">
      <c r="A1805" s="129"/>
      <c r="B1805" s="278"/>
      <c r="C1805" s="98"/>
      <c r="D1805" s="98"/>
      <c r="E1805" s="280"/>
    </row>
    <row r="1806" spans="1:5" ht="15">
      <c r="A1806" s="129"/>
      <c r="B1806" s="278"/>
      <c r="C1806" s="98"/>
      <c r="D1806" s="98"/>
      <c r="E1806" s="280"/>
    </row>
    <row r="1807" spans="1:5" ht="15">
      <c r="A1807" s="129"/>
      <c r="B1807" s="278"/>
      <c r="C1807" s="98"/>
      <c r="D1807" s="98"/>
      <c r="E1807" s="280"/>
    </row>
    <row r="1808" spans="1:5" ht="15">
      <c r="A1808" s="129"/>
      <c r="B1808" s="278"/>
      <c r="C1808" s="98"/>
      <c r="D1808" s="98"/>
      <c r="E1808" s="280"/>
    </row>
    <row r="1809" spans="1:5" ht="15">
      <c r="A1809" s="129"/>
      <c r="B1809" s="278"/>
      <c r="C1809" s="98"/>
      <c r="D1809" s="98"/>
      <c r="E1809" s="280"/>
    </row>
    <row r="1810" spans="1:5" ht="15">
      <c r="A1810" s="129"/>
      <c r="B1810" s="278"/>
      <c r="C1810" s="98"/>
      <c r="D1810" s="98"/>
      <c r="E1810" s="280"/>
    </row>
    <row r="1811" spans="1:5" ht="15">
      <c r="A1811" s="129"/>
      <c r="B1811" s="278"/>
      <c r="C1811" s="98"/>
      <c r="D1811" s="98"/>
      <c r="E1811" s="280"/>
    </row>
    <row r="1812" spans="1:5" ht="15">
      <c r="A1812" s="129"/>
      <c r="B1812" s="278"/>
      <c r="C1812" s="98"/>
      <c r="D1812" s="98"/>
      <c r="E1812" s="280"/>
    </row>
    <row r="1813" spans="1:5" ht="15">
      <c r="A1813" s="129"/>
      <c r="B1813" s="278"/>
      <c r="C1813" s="98"/>
      <c r="D1813" s="98"/>
      <c r="E1813" s="280"/>
    </row>
    <row r="1814" spans="1:5" ht="15">
      <c r="A1814" s="129"/>
      <c r="B1814" s="278"/>
      <c r="C1814" s="98"/>
      <c r="D1814" s="98"/>
      <c r="E1814" s="280"/>
    </row>
    <row r="1815" spans="1:5" ht="15">
      <c r="A1815" s="129"/>
      <c r="B1815" s="278"/>
      <c r="C1815" s="98"/>
      <c r="D1815" s="98"/>
      <c r="E1815" s="280"/>
    </row>
    <row r="1816" spans="1:5" ht="15">
      <c r="A1816" s="129"/>
      <c r="B1816" s="278"/>
      <c r="C1816" s="98"/>
      <c r="D1816" s="98"/>
      <c r="E1816" s="280"/>
    </row>
    <row r="1817" spans="1:5" ht="15">
      <c r="A1817" s="129"/>
      <c r="B1817" s="278"/>
      <c r="C1817" s="98"/>
      <c r="D1817" s="98"/>
      <c r="E1817" s="280"/>
    </row>
    <row r="1818" spans="1:5" ht="15">
      <c r="A1818" s="129"/>
      <c r="B1818" s="278"/>
      <c r="C1818" s="98"/>
      <c r="D1818" s="98"/>
      <c r="E1818" s="280"/>
    </row>
    <row r="1819" spans="1:5" ht="15">
      <c r="A1819" s="129"/>
      <c r="B1819" s="278"/>
      <c r="C1819" s="98"/>
      <c r="D1819" s="98"/>
      <c r="E1819" s="280"/>
    </row>
    <row r="1820" spans="1:5" ht="15">
      <c r="A1820" s="129"/>
      <c r="B1820" s="278"/>
      <c r="C1820" s="98"/>
      <c r="D1820" s="98"/>
      <c r="E1820" s="280"/>
    </row>
    <row r="1821" spans="1:5" ht="15">
      <c r="A1821" s="129"/>
      <c r="B1821" s="278"/>
      <c r="C1821" s="98"/>
      <c r="D1821" s="98"/>
      <c r="E1821" s="280"/>
    </row>
    <row r="1822" spans="1:5" ht="15">
      <c r="A1822" s="129"/>
      <c r="B1822" s="278"/>
      <c r="C1822" s="98"/>
      <c r="D1822" s="98"/>
      <c r="E1822" s="280"/>
    </row>
    <row r="1823" spans="1:5" ht="15">
      <c r="A1823" s="129"/>
      <c r="B1823" s="278"/>
      <c r="C1823" s="98"/>
      <c r="D1823" s="98"/>
      <c r="E1823" s="280"/>
    </row>
    <row r="1824" spans="1:5" ht="15">
      <c r="A1824" s="129"/>
      <c r="B1824" s="278"/>
      <c r="C1824" s="98"/>
      <c r="D1824" s="98"/>
      <c r="E1824" s="280"/>
    </row>
    <row r="1825" spans="1:5" ht="15">
      <c r="A1825" s="129"/>
      <c r="B1825" s="278"/>
      <c r="C1825" s="98"/>
      <c r="D1825" s="98"/>
      <c r="E1825" s="280"/>
    </row>
    <row r="1826" spans="1:5" ht="15">
      <c r="A1826" s="129"/>
      <c r="B1826" s="278"/>
      <c r="C1826" s="98"/>
      <c r="D1826" s="98"/>
      <c r="E1826" s="280"/>
    </row>
    <row r="1827" spans="1:5" ht="15">
      <c r="A1827" s="129"/>
      <c r="B1827" s="278"/>
      <c r="C1827" s="98"/>
      <c r="D1827" s="98"/>
      <c r="E1827" s="280"/>
    </row>
    <row r="1828" spans="1:5" ht="15">
      <c r="A1828" s="129"/>
      <c r="B1828" s="278"/>
      <c r="C1828" s="98"/>
      <c r="D1828" s="98"/>
      <c r="E1828" s="280"/>
    </row>
    <row r="1829" spans="1:5" ht="15">
      <c r="A1829" s="129"/>
      <c r="B1829" s="278"/>
      <c r="C1829" s="98"/>
      <c r="D1829" s="98"/>
      <c r="E1829" s="280"/>
    </row>
    <row r="1830" spans="1:5" ht="15">
      <c r="A1830" s="129"/>
      <c r="B1830" s="278"/>
      <c r="C1830" s="98"/>
      <c r="D1830" s="98"/>
      <c r="E1830" s="280"/>
    </row>
    <row r="1831" spans="1:5" ht="15">
      <c r="A1831" s="129"/>
      <c r="B1831" s="278"/>
      <c r="C1831" s="98"/>
      <c r="D1831" s="98"/>
      <c r="E1831" s="280"/>
    </row>
    <row r="1832" spans="1:5" ht="15">
      <c r="A1832" s="129"/>
      <c r="B1832" s="278"/>
      <c r="C1832" s="98"/>
      <c r="D1832" s="98"/>
      <c r="E1832" s="280"/>
    </row>
    <row r="1833" spans="1:5" ht="15">
      <c r="A1833" s="129"/>
      <c r="B1833" s="278"/>
      <c r="C1833" s="98"/>
      <c r="D1833" s="98"/>
      <c r="E1833" s="280"/>
    </row>
    <row r="1834" spans="1:5" ht="15">
      <c r="A1834" s="129"/>
      <c r="B1834" s="278"/>
      <c r="C1834" s="98"/>
      <c r="D1834" s="98"/>
      <c r="E1834" s="280"/>
    </row>
    <row r="1835" spans="1:5" ht="15">
      <c r="A1835" s="129"/>
      <c r="B1835" s="278"/>
      <c r="C1835" s="98"/>
      <c r="D1835" s="98"/>
      <c r="E1835" s="280"/>
    </row>
    <row r="1836" spans="1:5" ht="15">
      <c r="A1836" s="129"/>
      <c r="B1836" s="278"/>
      <c r="C1836" s="98"/>
      <c r="D1836" s="98"/>
      <c r="E1836" s="280"/>
    </row>
    <row r="1837" spans="1:5" ht="15">
      <c r="A1837" s="129"/>
      <c r="B1837" s="278"/>
      <c r="C1837" s="98"/>
      <c r="D1837" s="98"/>
      <c r="E1837" s="280"/>
    </row>
    <row r="1838" spans="1:5" ht="15">
      <c r="A1838" s="129"/>
      <c r="B1838" s="278"/>
      <c r="C1838" s="98"/>
      <c r="D1838" s="98"/>
      <c r="E1838" s="280"/>
    </row>
    <row r="1839" spans="1:5" ht="15">
      <c r="A1839" s="129"/>
      <c r="B1839" s="278"/>
      <c r="C1839" s="98"/>
      <c r="D1839" s="98"/>
      <c r="E1839" s="280"/>
    </row>
    <row r="1840" spans="1:5" ht="15">
      <c r="A1840" s="129"/>
      <c r="B1840" s="278"/>
      <c r="C1840" s="98"/>
      <c r="D1840" s="98"/>
      <c r="E1840" s="280"/>
    </row>
    <row r="1841" spans="1:5" ht="15">
      <c r="A1841" s="129"/>
      <c r="B1841" s="278"/>
      <c r="C1841" s="98"/>
      <c r="D1841" s="98"/>
      <c r="E1841" s="280"/>
    </row>
    <row r="1842" spans="1:5" ht="15">
      <c r="A1842" s="129"/>
      <c r="B1842" s="278"/>
      <c r="C1842" s="98"/>
      <c r="D1842" s="98"/>
      <c r="E1842" s="280"/>
    </row>
    <row r="1843" spans="1:5" ht="15">
      <c r="A1843" s="129"/>
      <c r="B1843" s="278"/>
      <c r="C1843" s="98"/>
      <c r="D1843" s="98"/>
      <c r="E1843" s="280"/>
    </row>
    <row r="1844" spans="1:5" ht="15">
      <c r="A1844" s="129"/>
      <c r="B1844" s="278"/>
      <c r="C1844" s="98"/>
      <c r="D1844" s="98"/>
      <c r="E1844" s="280"/>
    </row>
    <row r="1845" spans="1:5" ht="15">
      <c r="A1845" s="129"/>
      <c r="B1845" s="278"/>
      <c r="C1845" s="98"/>
      <c r="D1845" s="98"/>
      <c r="E1845" s="280"/>
    </row>
    <row r="1846" spans="1:5" ht="15">
      <c r="A1846" s="129"/>
      <c r="B1846" s="278"/>
      <c r="C1846" s="98"/>
      <c r="D1846" s="98"/>
      <c r="E1846" s="280"/>
    </row>
    <row r="1847" spans="1:5" ht="15">
      <c r="A1847" s="129"/>
      <c r="B1847" s="278"/>
      <c r="C1847" s="98"/>
      <c r="D1847" s="98"/>
      <c r="E1847" s="280"/>
    </row>
    <row r="1848" spans="1:5" ht="15">
      <c r="A1848" s="129"/>
      <c r="B1848" s="278"/>
      <c r="C1848" s="98"/>
      <c r="D1848" s="98"/>
      <c r="E1848" s="280"/>
    </row>
    <row r="1849" spans="1:5" ht="15">
      <c r="A1849" s="129"/>
      <c r="B1849" s="278"/>
      <c r="C1849" s="98"/>
      <c r="D1849" s="98"/>
      <c r="E1849" s="280"/>
    </row>
    <row r="1850" spans="1:5" ht="15">
      <c r="A1850" s="129"/>
      <c r="B1850" s="278"/>
      <c r="C1850" s="98"/>
      <c r="D1850" s="98"/>
      <c r="E1850" s="280"/>
    </row>
    <row r="1851" spans="1:5" ht="15">
      <c r="A1851" s="129"/>
      <c r="B1851" s="278"/>
      <c r="C1851" s="98"/>
      <c r="D1851" s="98"/>
      <c r="E1851" s="280"/>
    </row>
    <row r="1852" spans="1:5" ht="15">
      <c r="A1852" s="129"/>
      <c r="B1852" s="278"/>
      <c r="C1852" s="98"/>
      <c r="D1852" s="98"/>
      <c r="E1852" s="280"/>
    </row>
    <row r="1853" spans="1:5" ht="15">
      <c r="A1853" s="129"/>
      <c r="B1853" s="278"/>
      <c r="C1853" s="98"/>
      <c r="D1853" s="98"/>
      <c r="E1853" s="280"/>
    </row>
    <row r="1854" spans="1:5" ht="15">
      <c r="A1854" s="129"/>
      <c r="B1854" s="278"/>
      <c r="C1854" s="98"/>
      <c r="D1854" s="98"/>
      <c r="E1854" s="280"/>
    </row>
    <row r="1855" spans="1:5" ht="15">
      <c r="A1855" s="129"/>
      <c r="B1855" s="278"/>
      <c r="C1855" s="98"/>
      <c r="D1855" s="98"/>
      <c r="E1855" s="280"/>
    </row>
    <row r="1856" spans="1:5" ht="15">
      <c r="A1856" s="129"/>
      <c r="B1856" s="278"/>
      <c r="C1856" s="98"/>
      <c r="D1856" s="98"/>
      <c r="E1856" s="280"/>
    </row>
    <row r="1857" spans="1:5" ht="15">
      <c r="A1857" s="129"/>
      <c r="B1857" s="278"/>
      <c r="C1857" s="98"/>
      <c r="D1857" s="98"/>
      <c r="E1857" s="280"/>
    </row>
    <row r="1858" spans="1:5" ht="15">
      <c r="A1858" s="129"/>
      <c r="B1858" s="278"/>
      <c r="C1858" s="98"/>
      <c r="D1858" s="98"/>
      <c r="E1858" s="280"/>
    </row>
    <row r="1859" spans="1:5" ht="15">
      <c r="A1859" s="129"/>
      <c r="B1859" s="278"/>
      <c r="C1859" s="98"/>
      <c r="D1859" s="98"/>
      <c r="E1859" s="280"/>
    </row>
    <row r="1860" spans="1:5" ht="15">
      <c r="A1860" s="129"/>
      <c r="B1860" s="278"/>
      <c r="C1860" s="98"/>
      <c r="D1860" s="98"/>
      <c r="E1860" s="280"/>
    </row>
    <row r="1861" spans="1:5" ht="15">
      <c r="A1861" s="129"/>
      <c r="B1861" s="278"/>
      <c r="C1861" s="98"/>
      <c r="D1861" s="98"/>
      <c r="E1861" s="280"/>
    </row>
    <row r="1862" spans="1:5" ht="15">
      <c r="A1862" s="129"/>
      <c r="B1862" s="278"/>
      <c r="C1862" s="98"/>
      <c r="D1862" s="98"/>
      <c r="E1862" s="280"/>
    </row>
    <row r="1863" spans="1:5" ht="15">
      <c r="A1863" s="129"/>
      <c r="B1863" s="278"/>
      <c r="C1863" s="98"/>
      <c r="D1863" s="98"/>
      <c r="E1863" s="280"/>
    </row>
    <row r="1864" spans="1:5" ht="15">
      <c r="A1864" s="129"/>
      <c r="B1864" s="278"/>
      <c r="C1864" s="98"/>
      <c r="D1864" s="98"/>
      <c r="E1864" s="280"/>
    </row>
    <row r="1865" spans="1:5" ht="15">
      <c r="A1865" s="129"/>
      <c r="B1865" s="278"/>
      <c r="C1865" s="98"/>
      <c r="D1865" s="98"/>
      <c r="E1865" s="280"/>
    </row>
    <row r="1866" spans="1:5" ht="15">
      <c r="A1866" s="129"/>
      <c r="B1866" s="278"/>
      <c r="C1866" s="98"/>
      <c r="D1866" s="98"/>
      <c r="E1866" s="280"/>
    </row>
    <row r="1867" spans="1:5" ht="15">
      <c r="A1867" s="129"/>
      <c r="B1867" s="278"/>
      <c r="C1867" s="98"/>
      <c r="D1867" s="98"/>
      <c r="E1867" s="280"/>
    </row>
    <row r="1868" spans="1:5" ht="15">
      <c r="A1868" s="129"/>
      <c r="B1868" s="278"/>
      <c r="C1868" s="98"/>
      <c r="D1868" s="98"/>
      <c r="E1868" s="280"/>
    </row>
    <row r="1869" spans="1:5" ht="15">
      <c r="A1869" s="129"/>
      <c r="B1869" s="278"/>
      <c r="C1869" s="98"/>
      <c r="D1869" s="98"/>
      <c r="E1869" s="280"/>
    </row>
    <row r="1870" spans="1:5" ht="15">
      <c r="A1870" s="129"/>
      <c r="B1870" s="278"/>
      <c r="C1870" s="98"/>
      <c r="D1870" s="98"/>
      <c r="E1870" s="280"/>
    </row>
    <row r="1871" spans="1:5" ht="15">
      <c r="A1871" s="129"/>
      <c r="B1871" s="278"/>
      <c r="C1871" s="98"/>
      <c r="D1871" s="98"/>
      <c r="E1871" s="280"/>
    </row>
    <row r="1872" spans="1:5" ht="15">
      <c r="A1872" s="129"/>
      <c r="B1872" s="278"/>
      <c r="C1872" s="98"/>
      <c r="D1872" s="98"/>
      <c r="E1872" s="280"/>
    </row>
    <row r="1873" spans="1:5" ht="15">
      <c r="A1873" s="129"/>
      <c r="B1873" s="278"/>
      <c r="C1873" s="98"/>
      <c r="D1873" s="98"/>
      <c r="E1873" s="280"/>
    </row>
    <row r="1874" spans="1:5" ht="15">
      <c r="A1874" s="129"/>
      <c r="B1874" s="278"/>
      <c r="C1874" s="98"/>
      <c r="D1874" s="98"/>
      <c r="E1874" s="280"/>
    </row>
    <row r="1875" spans="1:5" ht="15">
      <c r="A1875" s="129"/>
      <c r="B1875" s="278"/>
      <c r="C1875" s="98"/>
      <c r="D1875" s="98"/>
      <c r="E1875" s="280"/>
    </row>
    <row r="1876" spans="1:5" ht="15">
      <c r="A1876" s="129"/>
      <c r="B1876" s="278"/>
      <c r="C1876" s="98"/>
      <c r="D1876" s="98"/>
      <c r="E1876" s="280"/>
    </row>
    <row r="1877" spans="1:5" ht="15">
      <c r="A1877" s="129"/>
      <c r="B1877" s="278"/>
      <c r="C1877" s="98"/>
      <c r="D1877" s="98"/>
      <c r="E1877" s="280"/>
    </row>
    <row r="1878" spans="1:5" ht="15">
      <c r="A1878" s="129"/>
      <c r="B1878" s="278"/>
      <c r="C1878" s="98"/>
      <c r="D1878" s="98"/>
      <c r="E1878" s="280"/>
    </row>
    <row r="1879" spans="1:5" ht="15">
      <c r="A1879" s="129"/>
      <c r="B1879" s="278"/>
      <c r="C1879" s="98"/>
      <c r="D1879" s="98"/>
      <c r="E1879" s="280"/>
    </row>
    <row r="1880" spans="1:5" ht="15">
      <c r="A1880" s="129"/>
      <c r="B1880" s="278"/>
      <c r="C1880" s="98"/>
      <c r="D1880" s="98"/>
      <c r="E1880" s="280"/>
    </row>
    <row r="1881" spans="1:5" ht="15">
      <c r="A1881" s="129"/>
      <c r="B1881" s="278"/>
      <c r="C1881" s="98"/>
      <c r="D1881" s="98"/>
      <c r="E1881" s="280"/>
    </row>
    <row r="1882" spans="1:5" ht="15">
      <c r="A1882" s="129"/>
      <c r="B1882" s="278"/>
      <c r="C1882" s="98"/>
      <c r="D1882" s="98"/>
      <c r="E1882" s="280"/>
    </row>
    <row r="1883" spans="1:5" ht="15">
      <c r="A1883" s="129"/>
      <c r="B1883" s="278"/>
      <c r="C1883" s="98"/>
      <c r="D1883" s="98"/>
      <c r="E1883" s="280"/>
    </row>
    <row r="1884" spans="1:5" ht="15">
      <c r="A1884" s="129"/>
      <c r="B1884" s="278"/>
      <c r="C1884" s="98"/>
      <c r="D1884" s="98"/>
      <c r="E1884" s="280"/>
    </row>
    <row r="1885" spans="1:5" ht="15">
      <c r="A1885" s="129"/>
      <c r="B1885" s="278"/>
      <c r="C1885" s="98"/>
      <c r="D1885" s="98"/>
      <c r="E1885" s="280"/>
    </row>
    <row r="1886" spans="1:5" ht="15">
      <c r="A1886" s="129"/>
      <c r="B1886" s="278"/>
      <c r="C1886" s="98"/>
      <c r="D1886" s="98"/>
      <c r="E1886" s="280"/>
    </row>
    <row r="1887" spans="1:5" ht="15">
      <c r="A1887" s="129"/>
      <c r="B1887" s="278"/>
      <c r="C1887" s="98"/>
      <c r="D1887" s="98"/>
      <c r="E1887" s="280"/>
    </row>
    <row r="1888" spans="1:5" ht="15">
      <c r="A1888" s="129"/>
      <c r="B1888" s="278"/>
      <c r="C1888" s="98"/>
      <c r="D1888" s="98"/>
      <c r="E1888" s="280"/>
    </row>
    <row r="1889" spans="1:5" ht="15">
      <c r="A1889" s="129"/>
      <c r="B1889" s="278"/>
      <c r="C1889" s="98"/>
      <c r="D1889" s="98"/>
      <c r="E1889" s="280"/>
    </row>
    <row r="1890" spans="1:5" ht="15">
      <c r="A1890" s="129"/>
      <c r="B1890" s="278"/>
      <c r="C1890" s="98"/>
      <c r="D1890" s="98"/>
      <c r="E1890" s="280"/>
    </row>
    <row r="1891" spans="1:5" ht="15">
      <c r="A1891" s="129"/>
      <c r="B1891" s="278"/>
      <c r="C1891" s="98"/>
      <c r="D1891" s="98"/>
      <c r="E1891" s="280"/>
    </row>
    <row r="1892" spans="1:5" ht="15">
      <c r="A1892" s="129"/>
      <c r="B1892" s="278"/>
      <c r="C1892" s="98"/>
      <c r="D1892" s="98"/>
      <c r="E1892" s="280"/>
    </row>
    <row r="1893" spans="1:5" ht="15">
      <c r="A1893" s="129"/>
      <c r="B1893" s="278"/>
      <c r="C1893" s="98"/>
      <c r="D1893" s="98"/>
      <c r="E1893" s="280"/>
    </row>
    <row r="1894" spans="1:5" ht="15">
      <c r="A1894" s="129"/>
      <c r="B1894" s="278"/>
      <c r="C1894" s="98"/>
      <c r="D1894" s="98"/>
      <c r="E1894" s="280"/>
    </row>
    <row r="1895" spans="1:5" ht="15">
      <c r="A1895" s="129"/>
      <c r="B1895" s="278"/>
      <c r="C1895" s="98"/>
      <c r="D1895" s="98"/>
      <c r="E1895" s="280"/>
    </row>
    <row r="1896" spans="1:5" ht="15">
      <c r="A1896" s="129"/>
      <c r="B1896" s="278"/>
      <c r="C1896" s="98"/>
      <c r="D1896" s="98"/>
      <c r="E1896" s="280"/>
    </row>
    <row r="1897" spans="1:5" ht="15">
      <c r="A1897" s="129"/>
      <c r="B1897" s="278"/>
      <c r="C1897" s="98"/>
      <c r="D1897" s="98"/>
      <c r="E1897" s="280"/>
    </row>
    <row r="1898" spans="1:5" ht="15">
      <c r="A1898" s="129"/>
      <c r="B1898" s="278"/>
      <c r="C1898" s="98"/>
      <c r="D1898" s="98"/>
      <c r="E1898" s="280"/>
    </row>
    <row r="1899" spans="1:5" ht="15">
      <c r="A1899" s="129"/>
      <c r="B1899" s="278"/>
      <c r="C1899" s="98"/>
      <c r="D1899" s="98"/>
      <c r="E1899" s="280"/>
    </row>
    <row r="1900" spans="1:5" ht="15">
      <c r="A1900" s="129"/>
      <c r="B1900" s="278"/>
      <c r="C1900" s="98"/>
      <c r="D1900" s="98"/>
      <c r="E1900" s="280"/>
    </row>
    <row r="1901" spans="1:5" ht="15">
      <c r="A1901" s="129"/>
      <c r="B1901" s="278"/>
      <c r="C1901" s="98"/>
      <c r="D1901" s="98"/>
      <c r="E1901" s="280"/>
    </row>
    <row r="1902" spans="1:5" ht="15">
      <c r="A1902" s="129"/>
      <c r="B1902" s="278"/>
      <c r="C1902" s="98"/>
      <c r="D1902" s="98"/>
      <c r="E1902" s="280"/>
    </row>
    <row r="1903" spans="1:5" ht="15">
      <c r="A1903" s="129"/>
      <c r="B1903" s="278"/>
      <c r="C1903" s="98"/>
      <c r="D1903" s="98"/>
      <c r="E1903" s="280"/>
    </row>
    <row r="1904" spans="1:5" ht="15">
      <c r="A1904" s="129"/>
      <c r="B1904" s="278"/>
      <c r="C1904" s="98"/>
      <c r="D1904" s="98"/>
      <c r="E1904" s="280"/>
    </row>
    <row r="1905" spans="1:5" ht="15">
      <c r="A1905" s="129"/>
      <c r="B1905" s="278"/>
      <c r="C1905" s="98"/>
      <c r="D1905" s="98"/>
      <c r="E1905" s="280"/>
    </row>
    <row r="1906" spans="1:5" ht="15">
      <c r="A1906" s="129"/>
      <c r="B1906" s="278"/>
      <c r="C1906" s="98"/>
      <c r="D1906" s="98"/>
      <c r="E1906" s="280"/>
    </row>
    <row r="1907" spans="1:5" ht="15">
      <c r="A1907" s="129"/>
      <c r="B1907" s="278"/>
      <c r="C1907" s="98"/>
      <c r="D1907" s="98"/>
      <c r="E1907" s="280"/>
    </row>
    <row r="1908" spans="1:5" ht="15">
      <c r="A1908" s="129"/>
      <c r="B1908" s="278"/>
      <c r="C1908" s="98"/>
      <c r="D1908" s="98"/>
      <c r="E1908" s="280"/>
    </row>
    <row r="1909" spans="1:5" ht="15">
      <c r="A1909" s="129"/>
      <c r="B1909" s="278"/>
      <c r="C1909" s="98"/>
      <c r="D1909" s="98"/>
      <c r="E1909" s="280"/>
    </row>
    <row r="1910" spans="1:5" ht="15">
      <c r="A1910" s="129"/>
      <c r="B1910" s="278"/>
      <c r="C1910" s="98"/>
      <c r="D1910" s="98"/>
      <c r="E1910" s="280"/>
    </row>
    <row r="1911" spans="1:5" ht="15">
      <c r="A1911" s="129"/>
      <c r="B1911" s="278"/>
      <c r="C1911" s="98"/>
      <c r="D1911" s="98"/>
      <c r="E1911" s="280"/>
    </row>
    <row r="1912" spans="1:5" ht="15">
      <c r="A1912" s="129"/>
      <c r="B1912" s="278"/>
      <c r="C1912" s="98"/>
      <c r="D1912" s="98"/>
      <c r="E1912" s="280"/>
    </row>
    <row r="1913" spans="1:5" ht="15">
      <c r="A1913" s="129"/>
      <c r="B1913" s="278"/>
      <c r="C1913" s="98"/>
      <c r="D1913" s="98"/>
      <c r="E1913" s="280"/>
    </row>
    <row r="1914" spans="1:5" ht="15">
      <c r="A1914" s="129"/>
      <c r="B1914" s="278"/>
      <c r="C1914" s="98"/>
      <c r="D1914" s="98"/>
      <c r="E1914" s="280"/>
    </row>
    <row r="1915" spans="1:5" ht="15">
      <c r="A1915" s="129"/>
      <c r="B1915" s="278"/>
      <c r="C1915" s="98"/>
      <c r="D1915" s="98"/>
      <c r="E1915" s="280"/>
    </row>
    <row r="1916" spans="1:5" ht="15">
      <c r="A1916" s="129"/>
      <c r="B1916" s="278"/>
      <c r="C1916" s="98"/>
      <c r="D1916" s="98"/>
      <c r="E1916" s="280"/>
    </row>
    <row r="1917" spans="1:5" ht="15">
      <c r="A1917" s="129"/>
      <c r="B1917" s="278"/>
      <c r="C1917" s="98"/>
      <c r="D1917" s="98"/>
      <c r="E1917" s="280"/>
    </row>
    <row r="1918" spans="1:5" ht="15">
      <c r="A1918" s="129"/>
      <c r="B1918" s="278"/>
      <c r="C1918" s="98"/>
      <c r="D1918" s="98"/>
      <c r="E1918" s="280"/>
    </row>
    <row r="1919" spans="1:5" ht="15">
      <c r="A1919" s="129"/>
      <c r="B1919" s="278"/>
      <c r="C1919" s="98"/>
      <c r="D1919" s="98"/>
      <c r="E1919" s="280"/>
    </row>
    <row r="1920" spans="1:5" ht="15">
      <c r="A1920" s="129"/>
      <c r="B1920" s="278"/>
      <c r="C1920" s="98"/>
      <c r="D1920" s="98"/>
      <c r="E1920" s="280"/>
    </row>
    <row r="1921" spans="1:5" ht="15">
      <c r="A1921" s="129"/>
      <c r="B1921" s="278"/>
      <c r="C1921" s="98"/>
      <c r="D1921" s="98"/>
      <c r="E1921" s="280"/>
    </row>
    <row r="1922" spans="1:5" ht="15">
      <c r="A1922" s="129"/>
      <c r="B1922" s="278"/>
      <c r="C1922" s="98"/>
      <c r="D1922" s="98"/>
      <c r="E1922" s="280"/>
    </row>
    <row r="1923" spans="1:5" ht="15">
      <c r="A1923" s="129"/>
      <c r="B1923" s="278"/>
      <c r="C1923" s="98"/>
      <c r="D1923" s="98"/>
      <c r="E1923" s="280"/>
    </row>
    <row r="1924" spans="1:5" ht="15">
      <c r="A1924" s="129"/>
      <c r="B1924" s="278"/>
      <c r="C1924" s="98"/>
      <c r="D1924" s="98"/>
      <c r="E1924" s="280"/>
    </row>
    <row r="1925" spans="1:5" ht="15">
      <c r="A1925" s="129"/>
      <c r="B1925" s="278"/>
      <c r="C1925" s="98"/>
      <c r="D1925" s="98"/>
      <c r="E1925" s="280"/>
    </row>
    <row r="1926" spans="1:5" ht="15">
      <c r="A1926" s="129"/>
      <c r="B1926" s="278"/>
      <c r="C1926" s="98"/>
      <c r="D1926" s="98"/>
      <c r="E1926" s="280"/>
    </row>
    <row r="1927" spans="1:5" ht="15">
      <c r="A1927" s="129"/>
      <c r="B1927" s="278"/>
      <c r="C1927" s="98"/>
      <c r="D1927" s="98"/>
      <c r="E1927" s="280"/>
    </row>
    <row r="1928" spans="1:5" ht="15">
      <c r="A1928" s="129"/>
      <c r="B1928" s="278"/>
      <c r="C1928" s="98"/>
      <c r="D1928" s="98"/>
      <c r="E1928" s="280"/>
    </row>
    <row r="1929" spans="1:5" ht="15">
      <c r="A1929" s="129"/>
      <c r="B1929" s="278"/>
      <c r="C1929" s="98"/>
      <c r="D1929" s="98"/>
      <c r="E1929" s="280"/>
    </row>
    <row r="1930" spans="1:5" ht="15">
      <c r="A1930" s="129"/>
      <c r="B1930" s="278"/>
      <c r="C1930" s="98"/>
      <c r="D1930" s="98"/>
      <c r="E1930" s="280"/>
    </row>
    <row r="1931" spans="1:5" ht="15">
      <c r="A1931" s="129"/>
      <c r="B1931" s="278"/>
      <c r="C1931" s="98"/>
      <c r="D1931" s="98"/>
      <c r="E1931" s="280"/>
    </row>
    <row r="1932" spans="1:5" ht="15">
      <c r="A1932" s="129"/>
      <c r="B1932" s="278"/>
      <c r="C1932" s="98"/>
      <c r="D1932" s="98"/>
      <c r="E1932" s="280"/>
    </row>
    <row r="1933" spans="1:5" ht="15">
      <c r="A1933" s="129"/>
      <c r="B1933" s="278"/>
      <c r="C1933" s="98"/>
      <c r="D1933" s="98"/>
      <c r="E1933" s="280"/>
    </row>
    <row r="1934" spans="1:5" ht="15">
      <c r="A1934" s="129"/>
      <c r="B1934" s="278"/>
      <c r="C1934" s="98"/>
      <c r="D1934" s="98"/>
      <c r="E1934" s="280"/>
    </row>
    <row r="1935" spans="1:5" ht="15">
      <c r="A1935" s="129"/>
      <c r="B1935" s="278"/>
      <c r="C1935" s="98"/>
      <c r="D1935" s="98"/>
      <c r="E1935" s="280"/>
    </row>
    <row r="1936" spans="1:5" ht="15">
      <c r="A1936" s="129"/>
      <c r="B1936" s="278"/>
      <c r="C1936" s="98"/>
      <c r="D1936" s="98"/>
      <c r="E1936" s="280"/>
    </row>
    <row r="1937" spans="1:5" ht="15">
      <c r="A1937" s="129"/>
      <c r="B1937" s="278"/>
      <c r="C1937" s="98"/>
      <c r="D1937" s="98"/>
      <c r="E1937" s="280"/>
    </row>
    <row r="1938" spans="1:5" ht="15">
      <c r="A1938" s="129"/>
      <c r="B1938" s="278"/>
      <c r="C1938" s="98"/>
      <c r="D1938" s="98"/>
      <c r="E1938" s="280"/>
    </row>
    <row r="1939" spans="1:5" ht="15">
      <c r="A1939" s="129"/>
      <c r="B1939" s="278"/>
      <c r="C1939" s="98"/>
      <c r="D1939" s="98"/>
      <c r="E1939" s="280"/>
    </row>
    <row r="1940" spans="1:5" ht="15">
      <c r="A1940" s="129"/>
      <c r="B1940" s="278"/>
      <c r="C1940" s="98"/>
      <c r="D1940" s="98"/>
      <c r="E1940" s="280"/>
    </row>
    <row r="1941" spans="1:5" ht="15">
      <c r="A1941" s="129"/>
      <c r="B1941" s="278"/>
      <c r="C1941" s="98"/>
      <c r="D1941" s="98"/>
      <c r="E1941" s="280"/>
    </row>
    <row r="1942" spans="1:5" ht="15">
      <c r="A1942" s="129"/>
      <c r="B1942" s="278"/>
      <c r="C1942" s="98"/>
      <c r="D1942" s="98"/>
      <c r="E1942" s="280"/>
    </row>
    <row r="1943" spans="1:5" ht="15">
      <c r="A1943" s="129"/>
      <c r="B1943" s="278"/>
      <c r="C1943" s="98"/>
      <c r="D1943" s="98"/>
      <c r="E1943" s="280"/>
    </row>
    <row r="1944" spans="1:5" ht="15">
      <c r="A1944" s="129"/>
      <c r="B1944" s="278"/>
      <c r="C1944" s="98"/>
      <c r="D1944" s="98"/>
      <c r="E1944" s="280"/>
    </row>
    <row r="1945" spans="1:5" ht="15">
      <c r="A1945" s="129"/>
      <c r="B1945" s="278"/>
      <c r="C1945" s="98"/>
      <c r="D1945" s="98"/>
      <c r="E1945" s="280"/>
    </row>
    <row r="1946" spans="1:5" ht="15">
      <c r="A1946" s="129"/>
      <c r="B1946" s="278"/>
      <c r="C1946" s="98"/>
      <c r="D1946" s="98"/>
      <c r="E1946" s="280"/>
    </row>
    <row r="1947" spans="1:5" ht="15">
      <c r="A1947" s="129"/>
      <c r="B1947" s="278"/>
      <c r="C1947" s="98"/>
      <c r="D1947" s="98"/>
      <c r="E1947" s="280"/>
    </row>
    <row r="1948" spans="1:5" ht="15">
      <c r="A1948" s="129"/>
      <c r="B1948" s="278"/>
      <c r="C1948" s="98"/>
      <c r="D1948" s="98"/>
      <c r="E1948" s="280"/>
    </row>
    <row r="1949" spans="1:5" ht="15">
      <c r="A1949" s="129"/>
      <c r="B1949" s="278"/>
      <c r="C1949" s="98"/>
      <c r="D1949" s="98"/>
      <c r="E1949" s="280"/>
    </row>
    <row r="1950" spans="1:5" ht="15">
      <c r="A1950" s="129"/>
      <c r="B1950" s="278"/>
      <c r="C1950" s="98"/>
      <c r="D1950" s="98"/>
      <c r="E1950" s="280"/>
    </row>
    <row r="1951" spans="1:5" ht="15">
      <c r="A1951" s="129"/>
      <c r="B1951" s="278"/>
      <c r="C1951" s="98"/>
      <c r="D1951" s="98"/>
      <c r="E1951" s="280"/>
    </row>
    <row r="1952" spans="1:5" ht="15">
      <c r="A1952" s="129"/>
      <c r="B1952" s="278"/>
      <c r="C1952" s="98"/>
      <c r="D1952" s="98"/>
      <c r="E1952" s="280"/>
    </row>
    <row r="1953" spans="1:5" ht="15">
      <c r="A1953" s="129"/>
      <c r="B1953" s="278"/>
      <c r="C1953" s="98"/>
      <c r="D1953" s="98"/>
      <c r="E1953" s="280"/>
    </row>
    <row r="1954" spans="1:5" ht="15">
      <c r="A1954" s="129"/>
      <c r="B1954" s="278"/>
      <c r="C1954" s="98"/>
      <c r="D1954" s="98"/>
      <c r="E1954" s="280"/>
    </row>
    <row r="1955" spans="1:5" ht="15">
      <c r="A1955" s="129"/>
      <c r="B1955" s="278"/>
      <c r="C1955" s="98"/>
      <c r="D1955" s="98"/>
      <c r="E1955" s="280"/>
    </row>
    <row r="1956" spans="1:5" ht="15">
      <c r="A1956" s="129"/>
      <c r="B1956" s="278"/>
      <c r="C1956" s="98"/>
      <c r="D1956" s="98"/>
      <c r="E1956" s="280"/>
    </row>
    <row r="1957" spans="1:5" ht="15">
      <c r="A1957" s="129"/>
      <c r="B1957" s="278"/>
      <c r="C1957" s="98"/>
      <c r="D1957" s="98"/>
      <c r="E1957" s="280"/>
    </row>
    <row r="1958" spans="1:5" ht="15">
      <c r="A1958" s="129"/>
      <c r="B1958" s="278"/>
      <c r="C1958" s="98"/>
      <c r="D1958" s="98"/>
      <c r="E1958" s="280"/>
    </row>
    <row r="1959" spans="1:5" ht="15">
      <c r="A1959" s="129"/>
      <c r="B1959" s="278"/>
      <c r="C1959" s="98"/>
      <c r="D1959" s="98"/>
      <c r="E1959" s="280"/>
    </row>
    <row r="1960" spans="1:5" ht="15">
      <c r="A1960" s="129"/>
      <c r="B1960" s="278"/>
      <c r="C1960" s="98"/>
      <c r="D1960" s="98"/>
      <c r="E1960" s="280"/>
    </row>
    <row r="1961" spans="1:5" ht="15">
      <c r="A1961" s="129"/>
      <c r="B1961" s="278"/>
      <c r="C1961" s="98"/>
      <c r="D1961" s="98"/>
      <c r="E1961" s="280"/>
    </row>
    <row r="1962" spans="1:5" ht="15">
      <c r="A1962" s="129"/>
      <c r="B1962" s="278"/>
      <c r="C1962" s="98"/>
      <c r="D1962" s="98"/>
      <c r="E1962" s="280"/>
    </row>
    <row r="1963" spans="1:5" ht="15">
      <c r="A1963" s="129"/>
      <c r="B1963" s="278"/>
      <c r="C1963" s="98"/>
      <c r="D1963" s="98"/>
      <c r="E1963" s="280"/>
    </row>
    <row r="1964" spans="1:5" ht="15">
      <c r="A1964" s="129"/>
      <c r="B1964" s="278"/>
      <c r="C1964" s="98"/>
      <c r="D1964" s="98"/>
      <c r="E1964" s="280"/>
    </row>
    <row r="1965" spans="1:5" ht="15">
      <c r="A1965" s="129"/>
      <c r="B1965" s="278"/>
      <c r="C1965" s="98"/>
      <c r="D1965" s="98"/>
      <c r="E1965" s="280"/>
    </row>
    <row r="1966" spans="1:5" ht="15">
      <c r="A1966" s="129"/>
      <c r="B1966" s="278"/>
      <c r="C1966" s="98"/>
      <c r="D1966" s="98"/>
      <c r="E1966" s="280"/>
    </row>
    <row r="1967" spans="1:5" ht="15">
      <c r="A1967" s="129"/>
      <c r="B1967" s="278"/>
      <c r="C1967" s="98"/>
      <c r="D1967" s="98"/>
      <c r="E1967" s="280"/>
    </row>
    <row r="1968" spans="1:5" ht="15">
      <c r="A1968" s="129"/>
      <c r="B1968" s="278"/>
      <c r="C1968" s="98"/>
      <c r="D1968" s="98"/>
      <c r="E1968" s="280"/>
    </row>
    <row r="1969" spans="1:5" ht="15">
      <c r="A1969" s="129"/>
      <c r="B1969" s="278"/>
      <c r="C1969" s="98"/>
      <c r="D1969" s="98"/>
      <c r="E1969" s="280"/>
    </row>
    <row r="1970" spans="1:5" ht="15">
      <c r="A1970" s="129"/>
      <c r="B1970" s="278"/>
      <c r="C1970" s="98"/>
      <c r="D1970" s="98"/>
      <c r="E1970" s="280"/>
    </row>
    <row r="1971" spans="1:5" ht="15">
      <c r="A1971" s="129"/>
      <c r="B1971" s="278"/>
      <c r="C1971" s="98"/>
      <c r="D1971" s="98"/>
      <c r="E1971" s="280"/>
    </row>
    <row r="1972" spans="1:5" ht="15">
      <c r="A1972" s="129"/>
      <c r="B1972" s="278"/>
      <c r="C1972" s="98"/>
      <c r="D1972" s="98"/>
      <c r="E1972" s="280"/>
    </row>
    <row r="1973" spans="1:5" ht="15">
      <c r="A1973" s="129"/>
      <c r="B1973" s="278"/>
      <c r="C1973" s="98"/>
      <c r="D1973" s="98"/>
      <c r="E1973" s="280"/>
    </row>
    <row r="1974" spans="1:5" ht="15">
      <c r="A1974" s="129"/>
      <c r="B1974" s="278"/>
      <c r="C1974" s="98"/>
      <c r="D1974" s="98"/>
      <c r="E1974" s="280"/>
    </row>
    <row r="1975" spans="1:5" ht="15">
      <c r="A1975" s="129"/>
      <c r="B1975" s="278"/>
      <c r="C1975" s="98"/>
      <c r="D1975" s="98"/>
      <c r="E1975" s="280"/>
    </row>
    <row r="1976" spans="1:5" ht="15">
      <c r="A1976" s="129"/>
      <c r="B1976" s="278"/>
      <c r="C1976" s="98"/>
      <c r="D1976" s="98"/>
      <c r="E1976" s="280"/>
    </row>
    <row r="1977" spans="1:5" ht="15">
      <c r="A1977" s="129"/>
      <c r="B1977" s="278"/>
      <c r="C1977" s="98"/>
      <c r="D1977" s="98"/>
      <c r="E1977" s="280"/>
    </row>
    <row r="1978" spans="1:5" ht="15">
      <c r="A1978" s="129"/>
      <c r="B1978" s="278"/>
      <c r="C1978" s="98"/>
      <c r="D1978" s="98"/>
      <c r="E1978" s="280"/>
    </row>
    <row r="1979" spans="1:5" ht="15">
      <c r="A1979" s="129"/>
      <c r="B1979" s="278"/>
      <c r="C1979" s="98"/>
      <c r="D1979" s="98"/>
      <c r="E1979" s="280"/>
    </row>
    <row r="1980" spans="1:5" ht="15">
      <c r="A1980" s="129"/>
      <c r="B1980" s="278"/>
      <c r="C1980" s="98"/>
      <c r="D1980" s="98"/>
      <c r="E1980" s="280"/>
    </row>
    <row r="1981" spans="1:5" ht="15">
      <c r="A1981" s="129"/>
      <c r="B1981" s="278"/>
      <c r="C1981" s="98"/>
      <c r="D1981" s="98"/>
      <c r="E1981" s="280"/>
    </row>
    <row r="1982" spans="1:5" ht="15">
      <c r="A1982" s="129"/>
      <c r="B1982" s="278"/>
      <c r="C1982" s="98"/>
      <c r="D1982" s="98"/>
      <c r="E1982" s="280"/>
    </row>
    <row r="1983" spans="1:5" ht="15">
      <c r="A1983" s="129"/>
      <c r="B1983" s="278"/>
      <c r="C1983" s="98"/>
      <c r="D1983" s="98"/>
      <c r="E1983" s="280"/>
    </row>
    <row r="1984" spans="1:5" ht="15">
      <c r="A1984" s="129"/>
      <c r="B1984" s="278"/>
      <c r="C1984" s="98"/>
      <c r="D1984" s="98"/>
      <c r="E1984" s="280"/>
    </row>
    <row r="1985" spans="1:5" ht="15">
      <c r="A1985" s="129"/>
      <c r="B1985" s="278"/>
      <c r="C1985" s="98"/>
      <c r="D1985" s="98"/>
      <c r="E1985" s="280"/>
    </row>
    <row r="1986" spans="1:5" ht="15">
      <c r="A1986" s="129"/>
      <c r="B1986" s="278"/>
      <c r="C1986" s="98"/>
      <c r="D1986" s="98"/>
      <c r="E1986" s="280"/>
    </row>
    <row r="1987" spans="1:5" ht="15">
      <c r="A1987" s="129"/>
      <c r="B1987" s="278"/>
      <c r="C1987" s="98"/>
      <c r="D1987" s="98"/>
      <c r="E1987" s="280"/>
    </row>
    <row r="1988" spans="1:5" ht="15">
      <c r="A1988" s="129"/>
      <c r="B1988" s="278"/>
      <c r="C1988" s="98"/>
      <c r="D1988" s="98"/>
      <c r="E1988" s="280"/>
    </row>
    <row r="1989" spans="1:5" ht="15">
      <c r="A1989" s="129"/>
      <c r="B1989" s="278"/>
      <c r="C1989" s="98"/>
      <c r="D1989" s="98"/>
      <c r="E1989" s="280"/>
    </row>
    <row r="1990" spans="1:5" ht="15">
      <c r="A1990" s="129"/>
      <c r="B1990" s="278"/>
      <c r="C1990" s="98"/>
      <c r="D1990" s="98"/>
      <c r="E1990" s="280"/>
    </row>
    <row r="1991" spans="1:5" ht="15">
      <c r="A1991" s="129"/>
      <c r="B1991" s="278"/>
      <c r="C1991" s="98"/>
      <c r="D1991" s="98"/>
      <c r="E1991" s="280"/>
    </row>
    <row r="1992" spans="1:5" ht="15">
      <c r="A1992" s="129"/>
      <c r="B1992" s="278"/>
      <c r="C1992" s="98"/>
      <c r="D1992" s="98"/>
      <c r="E1992" s="280"/>
    </row>
    <row r="1993" spans="1:5" ht="15">
      <c r="A1993" s="129"/>
      <c r="B1993" s="278"/>
      <c r="C1993" s="98"/>
      <c r="D1993" s="98"/>
      <c r="E1993" s="280"/>
    </row>
    <row r="1994" spans="1:5" ht="15">
      <c r="A1994" s="129"/>
      <c r="B1994" s="278"/>
      <c r="C1994" s="98"/>
      <c r="D1994" s="98"/>
      <c r="E1994" s="280"/>
    </row>
    <row r="1995" spans="1:5" ht="15">
      <c r="A1995" s="129"/>
      <c r="B1995" s="278"/>
      <c r="C1995" s="98"/>
      <c r="D1995" s="98"/>
      <c r="E1995" s="280"/>
    </row>
    <row r="1996" spans="1:5" ht="15">
      <c r="A1996" s="129"/>
      <c r="B1996" s="278"/>
      <c r="C1996" s="98"/>
      <c r="D1996" s="98"/>
      <c r="E1996" s="280"/>
    </row>
    <row r="1997" spans="1:5" ht="15">
      <c r="A1997" s="129"/>
      <c r="B1997" s="278"/>
      <c r="C1997" s="98"/>
      <c r="D1997" s="98"/>
      <c r="E1997" s="280"/>
    </row>
    <row r="1998" spans="1:5" ht="15">
      <c r="A1998" s="129"/>
      <c r="B1998" s="278"/>
      <c r="C1998" s="98"/>
      <c r="D1998" s="98"/>
      <c r="E1998" s="280"/>
    </row>
    <row r="1999" spans="1:5" ht="15">
      <c r="A1999" s="129"/>
      <c r="B1999" s="278"/>
      <c r="C1999" s="98"/>
      <c r="D1999" s="98"/>
      <c r="E1999" s="280"/>
    </row>
    <row r="2000" spans="1:5" ht="15">
      <c r="A2000" s="129"/>
      <c r="B2000" s="278"/>
      <c r="C2000" s="98"/>
      <c r="D2000" s="98"/>
      <c r="E2000" s="280"/>
    </row>
    <row r="2001" spans="1:5" ht="15">
      <c r="A2001" s="129"/>
      <c r="B2001" s="278"/>
      <c r="C2001" s="98"/>
      <c r="D2001" s="98"/>
      <c r="E2001" s="280"/>
    </row>
    <row r="2002" spans="1:5" ht="15">
      <c r="A2002" s="129"/>
      <c r="B2002" s="278"/>
      <c r="C2002" s="98"/>
      <c r="D2002" s="98"/>
      <c r="E2002" s="280"/>
    </row>
    <row r="2003" spans="1:5" ht="15">
      <c r="A2003" s="129"/>
      <c r="B2003" s="278"/>
      <c r="C2003" s="98"/>
      <c r="D2003" s="98"/>
      <c r="E2003" s="280"/>
    </row>
    <row r="2004" spans="1:5" ht="15">
      <c r="A2004" s="129"/>
      <c r="B2004" s="278"/>
      <c r="C2004" s="98"/>
      <c r="D2004" s="98"/>
      <c r="E2004" s="280"/>
    </row>
    <row r="2005" spans="1:5" ht="15">
      <c r="A2005" s="129"/>
      <c r="B2005" s="278"/>
      <c r="C2005" s="98"/>
      <c r="D2005" s="98"/>
      <c r="E2005" s="280"/>
    </row>
    <row r="2006" spans="1:5" ht="13.35" customHeight="1" thickBot="1">
      <c r="A2006" s="130"/>
      <c r="B2006" s="389" t="str">
        <f ca="1">OFFSET(L!$C$1,MATCH("General"&amp;"Cpy",L!$A:$A,0)-1,SL,,)</f>
        <v>© 2022 Responsible Minerals Initiative. All rights reserved.</v>
      </c>
      <c r="C2006" s="389"/>
      <c r="D2006" s="389"/>
      <c r="E2006" s="283"/>
    </row>
    <row r="2007" spans="1:5" ht="13.2" thickTop="1">
      <c r="D2007" s="28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32"/>
  <sheetViews>
    <sheetView zoomScaleNormal="100" zoomScalePageLayoutView="85" workbookViewId="0">
      <pane ySplit="4" topLeftCell="A610" activePane="bottomLeft" state="frozen"/>
      <selection activeCell="A4" sqref="A4"/>
      <selection pane="bottomLeft" activeCell="E619" sqref="E619"/>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0"/>
      <c r="C1" s="390"/>
      <c r="D1" s="390"/>
      <c r="E1" s="390"/>
      <c r="F1" s="390"/>
      <c r="G1" s="390"/>
    </row>
    <row r="2" spans="1:11">
      <c r="A2" s="391"/>
      <c r="B2" s="391"/>
      <c r="C2" s="391"/>
      <c r="D2" s="391"/>
      <c r="E2" s="391"/>
      <c r="F2" s="391"/>
      <c r="G2" s="391"/>
      <c r="H2" s="391"/>
      <c r="I2" s="391"/>
    </row>
    <row r="3" spans="1:11">
      <c r="A3" s="391"/>
      <c r="B3" s="391"/>
      <c r="C3" s="391"/>
      <c r="D3" s="391"/>
      <c r="E3" s="391"/>
      <c r="F3" s="391"/>
      <c r="G3" s="391"/>
      <c r="H3" s="391"/>
      <c r="I3" s="391"/>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6"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60" customWidth="1"/>
    <col min="13" max="13" width="46.08984375" style="109" customWidth="1"/>
    <col min="14" max="15" width="8.90625" style="109" customWidth="1"/>
    <col min="16" max="16384" width="8.9062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2.8">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45">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1.4">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7.6">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6">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41.4">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1.4">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1.4">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41.4">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69">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27.6">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82.8">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27.6">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69">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1.4">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1.4">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38.6">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13.4">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6">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41.4">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360">
      <c r="A27" s="155" t="str">
        <f t="shared" si="1"/>
        <v>InstructionsA28</v>
      </c>
      <c r="B27" s="155" t="s">
        <v>532</v>
      </c>
      <c r="C27" s="155" t="s">
        <v>993</v>
      </c>
      <c r="D27" s="112" t="s">
        <v>12497</v>
      </c>
      <c r="E27" s="263" t="s">
        <v>14198</v>
      </c>
      <c r="F27" s="268"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14.2">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43.6">
      <c r="A31" s="155" t="str">
        <f t="shared" si="3"/>
        <v>InstructionsA32</v>
      </c>
      <c r="B31" s="155" t="s">
        <v>532</v>
      </c>
      <c r="C31" s="155" t="s">
        <v>1196</v>
      </c>
      <c r="D31" s="112" t="s">
        <v>14075</v>
      </c>
      <c r="E31" s="263" t="s">
        <v>14200</v>
      </c>
      <c r="F31" s="270" t="s">
        <v>14305</v>
      </c>
      <c r="G31" s="273" t="s">
        <v>15273</v>
      </c>
      <c r="H31" s="244" t="s">
        <v>14538</v>
      </c>
      <c r="I31" s="237" t="s">
        <v>14592</v>
      </c>
      <c r="J31" s="237" t="s">
        <v>14076</v>
      </c>
      <c r="K31" s="245" t="s">
        <v>14650</v>
      </c>
      <c r="L31" s="237" t="s">
        <v>14707</v>
      </c>
      <c r="M31" s="237" t="s">
        <v>14773</v>
      </c>
    </row>
    <row r="32" spans="1:13" ht="115.2">
      <c r="A32" s="155" t="str">
        <f t="shared" si="3"/>
        <v>InstructionsA33</v>
      </c>
      <c r="B32" s="155" t="s">
        <v>532</v>
      </c>
      <c r="C32" s="155" t="s">
        <v>1197</v>
      </c>
      <c r="D32" s="112" t="s">
        <v>14077</v>
      </c>
      <c r="E32" s="215" t="s">
        <v>14201</v>
      </c>
      <c r="F32" s="270" t="s">
        <v>14306</v>
      </c>
      <c r="G32" s="273" t="s">
        <v>15274</v>
      </c>
      <c r="H32" s="244" t="s">
        <v>14078</v>
      </c>
      <c r="I32" s="237" t="s">
        <v>14079</v>
      </c>
      <c r="J32" s="237" t="s">
        <v>14080</v>
      </c>
      <c r="K32" s="245" t="s">
        <v>14081</v>
      </c>
      <c r="L32" s="237" t="s">
        <v>14708</v>
      </c>
      <c r="M32" s="237" t="s">
        <v>14082</v>
      </c>
    </row>
    <row r="33" spans="1:13" ht="115.2">
      <c r="A33" s="155" t="str">
        <f t="shared" si="3"/>
        <v>InstructionsA34</v>
      </c>
      <c r="B33" s="155" t="s">
        <v>532</v>
      </c>
      <c r="C33" s="155" t="s">
        <v>1198</v>
      </c>
      <c r="D33" s="112" t="s">
        <v>14083</v>
      </c>
      <c r="E33" s="263" t="s">
        <v>14084</v>
      </c>
      <c r="F33" s="270" t="s">
        <v>14307</v>
      </c>
      <c r="G33" s="273" t="s">
        <v>15275</v>
      </c>
      <c r="H33" s="244" t="s">
        <v>14085</v>
      </c>
      <c r="I33" s="237" t="s">
        <v>15263</v>
      </c>
      <c r="J33" s="237" t="s">
        <v>14086</v>
      </c>
      <c r="K33" s="245" t="s">
        <v>15649</v>
      </c>
      <c r="L33" s="237" t="s">
        <v>14087</v>
      </c>
      <c r="M33" s="237" t="s">
        <v>14088</v>
      </c>
    </row>
    <row r="34" spans="1:13" ht="41.4">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57.6">
      <c r="A35" s="155" t="str">
        <f t="shared" si="3"/>
        <v>InstructionsA37</v>
      </c>
      <c r="B35" s="155" t="s">
        <v>532</v>
      </c>
      <c r="C35" s="155" t="s">
        <v>1199</v>
      </c>
      <c r="D35" s="155" t="s">
        <v>14071</v>
      </c>
      <c r="E35" s="215" t="s">
        <v>14202</v>
      </c>
      <c r="F35" s="270" t="s">
        <v>14309</v>
      </c>
      <c r="G35" s="274"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96.6">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10.4">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00.8">
      <c r="A39" s="155" t="str">
        <f t="shared" si="3"/>
        <v>InstructionsA41</v>
      </c>
      <c r="B39" s="155" t="s">
        <v>532</v>
      </c>
      <c r="C39" s="155" t="s">
        <v>994</v>
      </c>
      <c r="D39" s="112" t="s">
        <v>14115</v>
      </c>
      <c r="E39" s="215" t="s">
        <v>14205</v>
      </c>
      <c r="F39" s="268" t="s">
        <v>14312</v>
      </c>
      <c r="G39" s="237" t="s">
        <v>15278</v>
      </c>
      <c r="H39" s="237" t="s">
        <v>14542</v>
      </c>
      <c r="I39" s="237" t="s">
        <v>14595</v>
      </c>
      <c r="J39" s="237" t="s">
        <v>15359</v>
      </c>
      <c r="K39" s="245" t="s">
        <v>14654</v>
      </c>
      <c r="L39" s="237" t="s">
        <v>14713</v>
      </c>
      <c r="M39" s="237" t="s">
        <v>14777</v>
      </c>
    </row>
    <row r="40" spans="1:13" ht="358.8">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01.6">
      <c r="A41" s="155" t="str">
        <f t="shared" si="3"/>
        <v>InstructionsA43</v>
      </c>
      <c r="B41" s="155" t="s">
        <v>532</v>
      </c>
      <c r="C41" s="155" t="s">
        <v>1203</v>
      </c>
      <c r="D41" s="112" t="s">
        <v>14099</v>
      </c>
      <c r="E41" s="263" t="s">
        <v>14207</v>
      </c>
      <c r="F41" s="268" t="s">
        <v>14313</v>
      </c>
      <c r="G41" s="237" t="s">
        <v>15280</v>
      </c>
      <c r="H41" s="244" t="s">
        <v>14543</v>
      </c>
      <c r="I41" s="237" t="s">
        <v>14596</v>
      </c>
      <c r="J41" s="237" t="s">
        <v>14100</v>
      </c>
      <c r="K41" s="245" t="s">
        <v>14655</v>
      </c>
      <c r="L41" s="237" t="s">
        <v>14714</v>
      </c>
      <c r="M41" s="237" t="s">
        <v>14778</v>
      </c>
    </row>
    <row r="42" spans="1:13" ht="187.2">
      <c r="A42" s="155" t="str">
        <f t="shared" si="3"/>
        <v>InstructionsA44</v>
      </c>
      <c r="B42" s="155" t="s">
        <v>532</v>
      </c>
      <c r="C42" s="155" t="s">
        <v>1204</v>
      </c>
      <c r="D42" s="155" t="s">
        <v>14101</v>
      </c>
      <c r="E42" s="263" t="s">
        <v>14208</v>
      </c>
      <c r="F42" s="268" t="s">
        <v>14314</v>
      </c>
      <c r="G42" s="237" t="s">
        <v>14483</v>
      </c>
      <c r="H42" s="244" t="s">
        <v>14544</v>
      </c>
      <c r="I42" s="237" t="s">
        <v>14597</v>
      </c>
      <c r="J42" s="237" t="s">
        <v>14102</v>
      </c>
      <c r="K42" s="245" t="s">
        <v>14656</v>
      </c>
      <c r="L42" s="237" t="s">
        <v>14715</v>
      </c>
      <c r="M42" s="237" t="s">
        <v>14779</v>
      </c>
    </row>
    <row r="43" spans="1:13" ht="86.4">
      <c r="A43" s="155" t="str">
        <f t="shared" si="3"/>
        <v>InstructionsA45</v>
      </c>
      <c r="B43" s="155" t="s">
        <v>532</v>
      </c>
      <c r="C43" s="155" t="s">
        <v>1205</v>
      </c>
      <c r="D43" s="155" t="s">
        <v>14103</v>
      </c>
      <c r="E43" s="263" t="s">
        <v>14104</v>
      </c>
      <c r="F43" s="268"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1.4">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7.6">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86.4">
      <c r="A47" s="155" t="str">
        <f t="shared" si="3"/>
        <v>InstructionsA50</v>
      </c>
      <c r="B47" s="155" t="s">
        <v>532</v>
      </c>
      <c r="C47" s="155" t="s">
        <v>1208</v>
      </c>
      <c r="D47" s="155" t="s">
        <v>12504</v>
      </c>
      <c r="E47" s="263" t="s">
        <v>14210</v>
      </c>
      <c r="F47" s="268" t="s">
        <v>14319</v>
      </c>
      <c r="G47" s="237" t="s">
        <v>14487</v>
      </c>
      <c r="H47" s="244" t="s">
        <v>14548</v>
      </c>
      <c r="I47" s="244" t="s">
        <v>14601</v>
      </c>
      <c r="J47" s="237" t="s">
        <v>15361</v>
      </c>
      <c r="K47" s="245" t="s">
        <v>14660</v>
      </c>
      <c r="L47" s="237" t="s">
        <v>14719</v>
      </c>
      <c r="M47" s="244" t="s">
        <v>14784</v>
      </c>
    </row>
    <row r="48" spans="1:13" ht="69">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5.2">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38">
      <c r="A50" s="155" t="str">
        <f t="shared" si="4"/>
        <v>InstructionsA53</v>
      </c>
      <c r="B50" s="155" t="s">
        <v>532</v>
      </c>
      <c r="C50" s="155" t="s">
        <v>1211</v>
      </c>
      <c r="D50" s="155" t="s">
        <v>12503</v>
      </c>
      <c r="E50" s="263" t="s">
        <v>13391</v>
      </c>
      <c r="F50" s="268" t="s">
        <v>14322</v>
      </c>
      <c r="G50" s="244" t="s">
        <v>14489</v>
      </c>
      <c r="H50" s="244" t="s">
        <v>12515</v>
      </c>
      <c r="I50" s="244" t="s">
        <v>14603</v>
      </c>
      <c r="J50" s="237" t="s">
        <v>15364</v>
      </c>
      <c r="K50" s="245" t="s">
        <v>14662</v>
      </c>
      <c r="L50" s="237" t="s">
        <v>13525</v>
      </c>
      <c r="M50" s="244" t="s">
        <v>14785</v>
      </c>
    </row>
    <row r="51" spans="1:13" ht="82.8">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82.8">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10.4">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69">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3.2">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3.2">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0.4">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31.2">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82.8">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65.6">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193.2">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15.2">
      <c r="A62" s="155" t="str">
        <f t="shared" si="4"/>
        <v>InstructionsA65</v>
      </c>
      <c r="B62" s="155" t="s">
        <v>532</v>
      </c>
      <c r="C62" s="155" t="s">
        <v>638</v>
      </c>
      <c r="D62" s="155" t="s">
        <v>12485</v>
      </c>
      <c r="E62" s="155" t="s">
        <v>14221</v>
      </c>
      <c r="F62" s="268" t="s">
        <v>14333</v>
      </c>
      <c r="G62" s="244" t="s">
        <v>14492</v>
      </c>
      <c r="H62" s="244" t="s">
        <v>14552</v>
      </c>
      <c r="I62" s="244" t="s">
        <v>14605</v>
      </c>
      <c r="J62" s="237" t="s">
        <v>15376</v>
      </c>
      <c r="K62" s="245" t="s">
        <v>14666</v>
      </c>
      <c r="L62" s="237" t="s">
        <v>14724</v>
      </c>
      <c r="M62" s="244" t="s">
        <v>14789</v>
      </c>
    </row>
    <row r="63" spans="1:13" ht="41.4">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193.2">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27.6">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03.60000000000002">
      <c r="A66" s="155" t="str">
        <f t="shared" si="4"/>
        <v>InstructionsA69</v>
      </c>
      <c r="B66" s="155" t="s">
        <v>532</v>
      </c>
      <c r="C66" s="155" t="s">
        <v>645</v>
      </c>
      <c r="D66" s="155" t="s">
        <v>13239</v>
      </c>
      <c r="E66" s="262" t="s">
        <v>13394</v>
      </c>
      <c r="F66" s="155" t="s">
        <v>14337</v>
      </c>
      <c r="G66" s="275" t="s">
        <v>13574</v>
      </c>
      <c r="H66" s="143" t="s">
        <v>13518</v>
      </c>
      <c r="I66" s="155" t="s">
        <v>14607</v>
      </c>
      <c r="J66" s="155" t="s">
        <v>13546</v>
      </c>
      <c r="K66" s="235" t="s">
        <v>13363</v>
      </c>
      <c r="L66" s="242" t="s">
        <v>13526</v>
      </c>
      <c r="M66" s="155" t="s">
        <v>13510</v>
      </c>
    </row>
    <row r="67" spans="1:15" ht="151.80000000000001">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38">
      <c r="A68" s="155" t="str">
        <f t="shared" si="4"/>
        <v>InstructionsA71</v>
      </c>
      <c r="B68" s="155" t="s">
        <v>532</v>
      </c>
      <c r="C68" s="155" t="s">
        <v>646</v>
      </c>
      <c r="D68" s="155" t="s">
        <v>13237</v>
      </c>
      <c r="E68" s="262" t="s">
        <v>14224</v>
      </c>
      <c r="F68" s="155" t="s">
        <v>14339</v>
      </c>
      <c r="G68" s="275" t="s">
        <v>13575</v>
      </c>
      <c r="H68" s="143" t="s">
        <v>13520</v>
      </c>
      <c r="I68" s="155" t="s">
        <v>13561</v>
      </c>
      <c r="J68" s="155" t="s">
        <v>13548</v>
      </c>
      <c r="K68" s="235" t="s">
        <v>13365</v>
      </c>
      <c r="L68" s="242" t="s">
        <v>13528</v>
      </c>
      <c r="M68" s="155" t="s">
        <v>13512</v>
      </c>
    </row>
    <row r="69" spans="1:15" ht="289.8">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96.6">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41.4">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69">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7.6">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1.4">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7.6">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7.6">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7.6">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7.6">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7.6">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7.6">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7"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7.6">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7.6">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7.6">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7.6">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2.8">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76.4">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24.2">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51.80000000000001">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69">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38">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10.4">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38">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6">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20.8">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10.4">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17.39999999999998">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07">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7.6">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69">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7.6">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51.80000000000001">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96.6">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276">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48.4">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7.6">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38">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82.8">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07">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193.2">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179.4">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7.6">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7.6">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41.4">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43.2">
      <c r="A137" s="155" t="str">
        <f t="shared" si="9"/>
        <v>DeclarationB6</v>
      </c>
      <c r="B137" s="155" t="s">
        <v>991</v>
      </c>
      <c r="C137" s="155" t="s">
        <v>952</v>
      </c>
      <c r="D137" s="155" t="s">
        <v>12471</v>
      </c>
      <c r="E137" s="155" t="s">
        <v>14232</v>
      </c>
      <c r="F137" s="268" t="s">
        <v>14395</v>
      </c>
      <c r="G137" s="244" t="s">
        <v>14512</v>
      </c>
      <c r="H137" s="237" t="s">
        <v>14562</v>
      </c>
      <c r="I137" s="244" t="s">
        <v>14617</v>
      </c>
      <c r="J137" s="244" t="s">
        <v>14952</v>
      </c>
      <c r="K137" s="245" t="s">
        <v>14674</v>
      </c>
      <c r="L137" s="237" t="s">
        <v>13535</v>
      </c>
      <c r="M137" s="244" t="s">
        <v>14810</v>
      </c>
    </row>
    <row r="138" spans="1:13" ht="55.2">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7.6">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7.6">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7.6">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7.6">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27.6">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28.8">
      <c r="A158" s="155" t="str">
        <f t="shared" si="10"/>
        <v>DeclarationB25</v>
      </c>
      <c r="B158" s="155" t="s">
        <v>991</v>
      </c>
      <c r="C158" s="155" t="s">
        <v>476</v>
      </c>
      <c r="D158" s="112" t="s">
        <v>12496</v>
      </c>
      <c r="E158" s="215" t="s">
        <v>13448</v>
      </c>
      <c r="F158" s="268" t="s">
        <v>14413</v>
      </c>
      <c r="G158" s="244" t="s">
        <v>14513</v>
      </c>
      <c r="H158" s="244" t="s">
        <v>14563</v>
      </c>
      <c r="I158" s="244" t="s">
        <v>14618</v>
      </c>
      <c r="J158" s="244" t="s">
        <v>14953</v>
      </c>
      <c r="K158" s="245" t="s">
        <v>14675</v>
      </c>
      <c r="L158" s="237" t="s">
        <v>13538</v>
      </c>
      <c r="M158" s="244" t="s">
        <v>14828</v>
      </c>
    </row>
    <row r="159" spans="1:13" ht="14.4">
      <c r="A159" s="155" t="str">
        <f t="shared" si="10"/>
        <v>DeclarationB31</v>
      </c>
      <c r="B159" s="155" t="s">
        <v>991</v>
      </c>
      <c r="C159" s="155" t="s">
        <v>477</v>
      </c>
      <c r="D159" s="112" t="s">
        <v>12526</v>
      </c>
      <c r="E159" s="215" t="s">
        <v>12527</v>
      </c>
      <c r="F159" s="268" t="s">
        <v>14414</v>
      </c>
      <c r="G159" s="237" t="s">
        <v>12528</v>
      </c>
      <c r="H159" s="244" t="s">
        <v>14564</v>
      </c>
      <c r="I159" s="237" t="s">
        <v>12529</v>
      </c>
      <c r="J159" s="237" t="s">
        <v>12530</v>
      </c>
      <c r="K159" s="245" t="s">
        <v>12531</v>
      </c>
      <c r="L159" s="237" t="s">
        <v>12532</v>
      </c>
      <c r="M159" s="237" t="s">
        <v>12533</v>
      </c>
    </row>
    <row r="160" spans="1:13" ht="50.4">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37.799999999999997">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37.799999999999997">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28.8">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28.8">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37.799999999999997">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7.6">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69">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0.4">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37.799999999999997">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28.8">
      <c r="A171" s="155" t="str">
        <f t="shared" si="12"/>
        <v>DeclarationB83</v>
      </c>
      <c r="B171" s="155" t="s">
        <v>991</v>
      </c>
      <c r="C171" s="155" t="s">
        <v>484</v>
      </c>
      <c r="D171" s="112" t="s">
        <v>14031</v>
      </c>
      <c r="E171" s="263" t="s">
        <v>14032</v>
      </c>
      <c r="F171" s="268" t="s">
        <v>14422</v>
      </c>
      <c r="G171" s="237" t="s">
        <v>14033</v>
      </c>
      <c r="H171" s="237" t="s">
        <v>14034</v>
      </c>
      <c r="I171" s="237" t="s">
        <v>14035</v>
      </c>
      <c r="J171" s="237" t="s">
        <v>14036</v>
      </c>
      <c r="K171" s="245" t="s">
        <v>14037</v>
      </c>
      <c r="L171" s="237" t="s">
        <v>14038</v>
      </c>
      <c r="M171" s="237" t="s">
        <v>14039</v>
      </c>
    </row>
    <row r="172" spans="1:13" ht="41.4">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27.6">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28.8">
      <c r="A174" s="155" t="str">
        <f t="shared" si="12"/>
        <v>DeclarationB89</v>
      </c>
      <c r="B174" s="155" t="s">
        <v>991</v>
      </c>
      <c r="C174" s="155" t="s">
        <v>13985</v>
      </c>
      <c r="D174" s="155" t="s">
        <v>14139</v>
      </c>
      <c r="E174" s="267" t="s">
        <v>15083</v>
      </c>
      <c r="F174" s="268" t="s">
        <v>15127</v>
      </c>
      <c r="G174" s="267" t="s">
        <v>15084</v>
      </c>
      <c r="H174" s="267" t="s">
        <v>15085</v>
      </c>
      <c r="I174" s="267" t="s">
        <v>15086</v>
      </c>
      <c r="J174" s="267" t="s">
        <v>15087</v>
      </c>
      <c r="K174" s="267" t="s">
        <v>15088</v>
      </c>
      <c r="L174" s="267" t="s">
        <v>15089</v>
      </c>
      <c r="M174" s="267" t="s">
        <v>15090</v>
      </c>
    </row>
    <row r="175" spans="1:13">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14.4">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14.4">
      <c r="A195" s="155" t="str">
        <f t="shared" si="12"/>
        <v>DeclarationB100</v>
      </c>
      <c r="B195" s="155" t="s">
        <v>991</v>
      </c>
      <c r="C195" s="155" t="s">
        <v>12478</v>
      </c>
      <c r="D195" s="206" t="s">
        <v>2504</v>
      </c>
      <c r="E195" s="236" t="s">
        <v>13458</v>
      </c>
      <c r="F195" s="269" t="s">
        <v>14433</v>
      </c>
      <c r="G195" s="249" t="s">
        <v>14516</v>
      </c>
      <c r="H195" s="250" t="s">
        <v>12516</v>
      </c>
      <c r="I195" s="249" t="s">
        <v>14623</v>
      </c>
      <c r="J195" s="249" t="s">
        <v>14956</v>
      </c>
      <c r="K195" s="251" t="s">
        <v>14680</v>
      </c>
      <c r="L195" s="250" t="s">
        <v>12522</v>
      </c>
      <c r="M195" s="250" t="s">
        <v>12521</v>
      </c>
    </row>
    <row r="196" spans="1:13" ht="14.4">
      <c r="A196" s="155" t="str">
        <f t="shared" si="12"/>
        <v>DeclarationB101</v>
      </c>
      <c r="B196" s="155" t="s">
        <v>991</v>
      </c>
      <c r="C196" s="155" t="s">
        <v>12479</v>
      </c>
      <c r="D196" s="206" t="s">
        <v>2505</v>
      </c>
      <c r="E196" s="236" t="s">
        <v>13459</v>
      </c>
      <c r="F196" s="269" t="s">
        <v>14434</v>
      </c>
      <c r="G196" s="249" t="s">
        <v>14517</v>
      </c>
      <c r="H196" s="250" t="s">
        <v>12517</v>
      </c>
      <c r="I196" s="249" t="s">
        <v>14624</v>
      </c>
      <c r="J196" s="249" t="s">
        <v>14957</v>
      </c>
      <c r="K196" s="251" t="s">
        <v>14681</v>
      </c>
      <c r="L196" s="252" t="s">
        <v>13539</v>
      </c>
      <c r="M196" s="249" t="s">
        <v>14845</v>
      </c>
    </row>
    <row r="197" spans="1:13" ht="14.4">
      <c r="A197" s="155" t="str">
        <f t="shared" si="12"/>
        <v>DeclarationB102</v>
      </c>
      <c r="B197" s="155" t="s">
        <v>991</v>
      </c>
      <c r="C197" s="155" t="s">
        <v>12480</v>
      </c>
      <c r="D197" s="206" t="s">
        <v>2506</v>
      </c>
      <c r="E197" s="236" t="s">
        <v>13460</v>
      </c>
      <c r="F197" s="269" t="s">
        <v>14435</v>
      </c>
      <c r="G197" s="249" t="s">
        <v>14518</v>
      </c>
      <c r="H197" s="250" t="s">
        <v>12518</v>
      </c>
      <c r="I197" s="249" t="s">
        <v>14625</v>
      </c>
      <c r="J197" s="249" t="s">
        <v>14958</v>
      </c>
      <c r="K197" s="251" t="s">
        <v>14682</v>
      </c>
      <c r="L197" s="252" t="s">
        <v>13540</v>
      </c>
      <c r="M197" s="249" t="s">
        <v>14846</v>
      </c>
    </row>
    <row r="198" spans="1:13" ht="14.4">
      <c r="A198" s="155" t="str">
        <f t="shared" si="12"/>
        <v>DeclarationB103</v>
      </c>
      <c r="B198" s="155" t="s">
        <v>991</v>
      </c>
      <c r="C198" s="155" t="s">
        <v>12481</v>
      </c>
      <c r="D198" s="206" t="s">
        <v>2507</v>
      </c>
      <c r="E198" s="236" t="s">
        <v>13461</v>
      </c>
      <c r="F198" s="269" t="s">
        <v>14436</v>
      </c>
      <c r="G198" s="249" t="s">
        <v>14519</v>
      </c>
      <c r="H198" s="249" t="s">
        <v>14569</v>
      </c>
      <c r="I198" s="249" t="s">
        <v>14626</v>
      </c>
      <c r="J198" s="249" t="s">
        <v>14959</v>
      </c>
      <c r="K198" s="251" t="s">
        <v>14683</v>
      </c>
      <c r="L198" s="252" t="s">
        <v>13541</v>
      </c>
      <c r="M198" s="249" t="s">
        <v>14847</v>
      </c>
    </row>
    <row r="199" spans="1:13">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14.4">
      <c r="A200" s="155" t="str">
        <f t="shared" si="12"/>
        <v>DeclarationB105</v>
      </c>
      <c r="B200" s="155" t="s">
        <v>991</v>
      </c>
      <c r="C200" s="155" t="s">
        <v>14058</v>
      </c>
      <c r="D200" s="207" t="s">
        <v>12472</v>
      </c>
      <c r="E200" s="215" t="s">
        <v>14238</v>
      </c>
      <c r="F200" s="268" t="s">
        <v>14438</v>
      </c>
      <c r="G200" s="244" t="s">
        <v>14520</v>
      </c>
      <c r="H200" s="244" t="s">
        <v>14570</v>
      </c>
      <c r="I200" s="244" t="s">
        <v>14627</v>
      </c>
      <c r="J200" s="244" t="s">
        <v>14960</v>
      </c>
      <c r="K200" s="245" t="s">
        <v>14684</v>
      </c>
      <c r="L200" s="237" t="s">
        <v>12519</v>
      </c>
      <c r="M200" s="244" t="s">
        <v>14849</v>
      </c>
    </row>
    <row r="201" spans="1:13" ht="14.4">
      <c r="A201" s="155" t="str">
        <f t="shared" si="12"/>
        <v>DeclarationB106</v>
      </c>
      <c r="B201" s="155" t="s">
        <v>991</v>
      </c>
      <c r="C201" s="155" t="s">
        <v>14059</v>
      </c>
      <c r="D201" s="207" t="s">
        <v>12473</v>
      </c>
      <c r="E201" s="215" t="s">
        <v>14239</v>
      </c>
      <c r="F201" s="268" t="s">
        <v>14439</v>
      </c>
      <c r="G201" s="244" t="s">
        <v>14521</v>
      </c>
      <c r="H201" s="244" t="s">
        <v>14571</v>
      </c>
      <c r="I201" s="244" t="s">
        <v>14628</v>
      </c>
      <c r="J201" s="244" t="s">
        <v>14961</v>
      </c>
      <c r="K201" s="245" t="s">
        <v>14685</v>
      </c>
      <c r="L201" s="237" t="s">
        <v>12520</v>
      </c>
      <c r="M201" s="244" t="s">
        <v>14850</v>
      </c>
    </row>
    <row r="202" spans="1:13" ht="14.4">
      <c r="A202" s="155" t="str">
        <f t="shared" si="12"/>
        <v>DeclarationB107</v>
      </c>
      <c r="B202" s="155" t="s">
        <v>991</v>
      </c>
      <c r="C202" s="155" t="s">
        <v>14060</v>
      </c>
      <c r="D202" s="207" t="s">
        <v>489</v>
      </c>
      <c r="E202" s="215" t="s">
        <v>13456</v>
      </c>
      <c r="F202" s="268" t="s">
        <v>14440</v>
      </c>
      <c r="G202" s="244" t="s">
        <v>14522</v>
      </c>
      <c r="H202" s="244" t="s">
        <v>14572</v>
      </c>
      <c r="I202" s="244" t="s">
        <v>14629</v>
      </c>
      <c r="J202" s="244" t="s">
        <v>14962</v>
      </c>
      <c r="K202" s="245" t="s">
        <v>14522</v>
      </c>
      <c r="L202" s="253" t="s">
        <v>14737</v>
      </c>
      <c r="M202" s="244" t="s">
        <v>14851</v>
      </c>
    </row>
    <row r="203" spans="1:13">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14.4">
      <c r="A206" s="155" t="str">
        <f t="shared" ref="A206" si="13">B206&amp;C206</f>
        <v>DeclarationB111</v>
      </c>
      <c r="B206" s="155" t="s">
        <v>991</v>
      </c>
      <c r="C206" s="155" t="s">
        <v>14065</v>
      </c>
      <c r="D206" s="207" t="s">
        <v>489</v>
      </c>
      <c r="E206" s="215" t="s">
        <v>13456</v>
      </c>
      <c r="F206" s="268"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8" t="s">
        <v>15106</v>
      </c>
      <c r="G207" s="244" t="s">
        <v>14523</v>
      </c>
      <c r="H207" s="244" t="s">
        <v>15107</v>
      </c>
      <c r="I207" s="244" t="s">
        <v>15108</v>
      </c>
      <c r="J207" s="244" t="s">
        <v>13557</v>
      </c>
      <c r="K207" s="245" t="s">
        <v>15109</v>
      </c>
      <c r="L207" s="254" t="s">
        <v>15110</v>
      </c>
      <c r="M207" s="244" t="s">
        <v>14855</v>
      </c>
    </row>
    <row r="208" spans="1:13" ht="27.6">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7.6">
      <c r="A209" s="155" t="str">
        <f t="shared" si="15"/>
        <v>Smelter Look-upB4</v>
      </c>
      <c r="B209" s="155" t="s">
        <v>12502</v>
      </c>
      <c r="C209" s="155" t="s">
        <v>950</v>
      </c>
      <c r="D209" s="155" t="s">
        <v>12500</v>
      </c>
      <c r="E209" s="215" t="s">
        <v>14022</v>
      </c>
      <c r="F209" s="268" t="s">
        <v>14444</v>
      </c>
      <c r="G209" s="244" t="s">
        <v>14524</v>
      </c>
      <c r="H209" s="244" t="s">
        <v>14576</v>
      </c>
      <c r="I209" s="244" t="s">
        <v>14633</v>
      </c>
      <c r="J209" s="237" t="s">
        <v>15387</v>
      </c>
      <c r="K209" s="245" t="s">
        <v>14689</v>
      </c>
      <c r="L209" s="237" t="s">
        <v>13542</v>
      </c>
      <c r="M209" s="244" t="s">
        <v>14856</v>
      </c>
    </row>
    <row r="210" spans="1:13" ht="27.6">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7.6">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7.6">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7.6">
      <c r="A213" s="155" t="str">
        <f t="shared" si="15"/>
        <v>Smelter Look-upE4</v>
      </c>
      <c r="B213" s="155" t="s">
        <v>12502</v>
      </c>
      <c r="C213" s="155" t="s">
        <v>1287</v>
      </c>
      <c r="D213" s="155" t="s">
        <v>12498</v>
      </c>
      <c r="E213" s="215" t="s">
        <v>14244</v>
      </c>
      <c r="F213" s="268" t="s">
        <v>14448</v>
      </c>
      <c r="G213" s="244" t="s">
        <v>589</v>
      </c>
      <c r="H213" s="244" t="s">
        <v>14577</v>
      </c>
      <c r="I213" s="244" t="s">
        <v>14634</v>
      </c>
      <c r="J213" s="237" t="s">
        <v>15388</v>
      </c>
      <c r="K213" s="245" t="s">
        <v>14690</v>
      </c>
      <c r="L213" s="237" t="s">
        <v>13543</v>
      </c>
      <c r="M213" s="244" t="s">
        <v>14860</v>
      </c>
    </row>
    <row r="214" spans="1:13" ht="27.6">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8"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8"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1.4">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41.4">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5.2">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27.6">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1.4">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6">
      <c r="A235" s="155" t="str">
        <f t="shared" si="16"/>
        <v>Smelter ListB3</v>
      </c>
      <c r="B235" s="155" t="s">
        <v>1239</v>
      </c>
      <c r="C235" s="155" t="s">
        <v>949</v>
      </c>
      <c r="D235" s="256" t="s">
        <v>13360</v>
      </c>
      <c r="E235" s="155" t="s">
        <v>14247</v>
      </c>
      <c r="F235" s="268"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5.2">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7.6">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27.6">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7.6">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7.6">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27.6">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7.6">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1.4">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41.4">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27.6">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1.4">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1.4">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27.6">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1.4">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5.2">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5.2">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5.2">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5.2">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69">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69">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69">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69">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55.2">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55.2">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55.2">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55.2">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55.2">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55.2">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55.2">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55.2">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41.4">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5.2">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5.2">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5.2">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1.4">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1.4">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1.4">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1.4">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5.2">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55.2">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5.2">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82.8">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41.4">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41.4">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1.4">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41.4">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41.4">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41.4">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7.6">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2.8">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7.6">
      <c r="A321" s="155" t="s">
        <v>835</v>
      </c>
      <c r="D321" s="155" t="s">
        <v>305</v>
      </c>
      <c r="E321" s="214" t="s">
        <v>13504</v>
      </c>
      <c r="F321" s="155" t="s">
        <v>313</v>
      </c>
      <c r="G321" s="276" t="s">
        <v>310</v>
      </c>
      <c r="H321" s="155" t="s">
        <v>131</v>
      </c>
      <c r="I321" s="155" t="s">
        <v>262</v>
      </c>
      <c r="J321" s="155" t="s">
        <v>1357</v>
      </c>
      <c r="K321" s="155" t="s">
        <v>124</v>
      </c>
      <c r="L321" s="259" t="s">
        <v>308</v>
      </c>
      <c r="M321" s="155" t="s">
        <v>14932</v>
      </c>
    </row>
    <row r="322" spans="1:13" ht="27.6">
      <c r="A322" s="155" t="s">
        <v>835</v>
      </c>
      <c r="D322" s="155" t="s">
        <v>306</v>
      </c>
      <c r="E322" s="214" t="s">
        <v>13505</v>
      </c>
      <c r="F322" s="155" t="s">
        <v>314</v>
      </c>
      <c r="G322" s="276" t="s">
        <v>15353</v>
      </c>
      <c r="H322" s="155" t="s">
        <v>132</v>
      </c>
      <c r="I322" s="155" t="s">
        <v>263</v>
      </c>
      <c r="J322" s="155" t="s">
        <v>1373</v>
      </c>
      <c r="K322" s="155" t="s">
        <v>125</v>
      </c>
      <c r="L322" s="259" t="s">
        <v>307</v>
      </c>
      <c r="M322" s="155" t="s">
        <v>14933</v>
      </c>
    </row>
    <row r="323" spans="1:13" ht="69">
      <c r="A323" s="155" t="s">
        <v>835</v>
      </c>
      <c r="D323" s="155" t="s">
        <v>302</v>
      </c>
      <c r="E323" s="214" t="s">
        <v>14281</v>
      </c>
      <c r="F323" s="155" t="s">
        <v>14474</v>
      </c>
      <c r="G323" s="276" t="s">
        <v>311</v>
      </c>
      <c r="H323" s="155" t="s">
        <v>133</v>
      </c>
      <c r="I323" s="155" t="s">
        <v>264</v>
      </c>
      <c r="J323" s="155" t="s">
        <v>303</v>
      </c>
      <c r="K323" s="155" t="s">
        <v>14695</v>
      </c>
      <c r="L323" s="259" t="s">
        <v>304</v>
      </c>
      <c r="M323" s="155" t="s">
        <v>14934</v>
      </c>
    </row>
    <row r="324" spans="1:13" ht="27.6">
      <c r="A324" s="155" t="s">
        <v>835</v>
      </c>
      <c r="D324" s="155" t="s">
        <v>296</v>
      </c>
      <c r="E324" s="214" t="s">
        <v>13506</v>
      </c>
      <c r="F324" s="155" t="s">
        <v>315</v>
      </c>
      <c r="G324" s="276" t="s">
        <v>297</v>
      </c>
      <c r="H324" s="155" t="s">
        <v>134</v>
      </c>
      <c r="I324" s="155" t="s">
        <v>265</v>
      </c>
      <c r="J324" s="155" t="s">
        <v>1358</v>
      </c>
      <c r="K324" s="155" t="s">
        <v>128</v>
      </c>
      <c r="L324" s="259" t="s">
        <v>309</v>
      </c>
      <c r="M324" s="155" t="s">
        <v>14935</v>
      </c>
    </row>
    <row r="325" spans="1:13" ht="27.6">
      <c r="A325" s="155" t="s">
        <v>835</v>
      </c>
      <c r="D325" s="155" t="s">
        <v>298</v>
      </c>
      <c r="E325" s="214" t="s">
        <v>13507</v>
      </c>
      <c r="F325" s="155" t="s">
        <v>316</v>
      </c>
      <c r="G325" s="276" t="s">
        <v>299</v>
      </c>
      <c r="H325" s="155" t="s">
        <v>135</v>
      </c>
      <c r="I325" s="155" t="s">
        <v>266</v>
      </c>
      <c r="J325" s="155" t="s">
        <v>1359</v>
      </c>
      <c r="K325" s="155" t="s">
        <v>126</v>
      </c>
      <c r="L325" s="259" t="s">
        <v>300</v>
      </c>
      <c r="M325" s="155" t="s">
        <v>14936</v>
      </c>
    </row>
    <row r="326" spans="1:13" ht="69">
      <c r="A326" s="155" t="s">
        <v>835</v>
      </c>
      <c r="D326" s="155" t="s">
        <v>301</v>
      </c>
      <c r="E326" s="214" t="s">
        <v>13508</v>
      </c>
      <c r="F326" s="155" t="s">
        <v>15111</v>
      </c>
      <c r="G326" s="276"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dcmitype/"/>
    <ds:schemaRef ds:uri="http://schemas.microsoft.com/office/infopath/2007/PartnerControls"/>
    <ds:schemaRef ds:uri="http://schemas.microsoft.com/office/2006/metadata/properties"/>
    <ds:schemaRef ds:uri="http://schemas.microsoft.com/office/2006/documentManagement/types"/>
    <ds:schemaRef ds:uri="http://schemas.openxmlformats.org/package/2006/metadata/core-properties"/>
    <ds:schemaRef ds:uri="http://purl.org/dc/terms/"/>
    <ds:schemaRef ds:uri="http://purl.org/dc/elements/1.1/"/>
    <ds:schemaRef ds:uri="a54701f6-876b-4337-a24e-543e1bd311e6"/>
    <ds:schemaRef ds:uri="6e8a5f3d-031c-4996-804e-0e28298fe1e2"/>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Bowen, Steve</cp:lastModifiedBy>
  <cp:lastPrinted>2015-04-21T20:47:43Z</cp:lastPrinted>
  <dcterms:created xsi:type="dcterms:W3CDTF">2010-06-21T21:00:23Z</dcterms:created>
  <dcterms:modified xsi:type="dcterms:W3CDTF">2023-04-28T17:55:11Z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